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9/"/>
    </mc:Choice>
  </mc:AlternateContent>
  <xr:revisionPtr revIDLastSave="2" documentId="8_{08E8117A-64C3-4CBA-8BCC-F8996607EE95}" xr6:coauthVersionLast="47" xr6:coauthVersionMax="47" xr10:uidLastSave="{0794E4AC-7AAD-4DA2-A978-1DAC0940B2C1}"/>
  <bookViews>
    <workbookView xWindow="-108" yWindow="-108" windowWidth="23256" windowHeight="12456" xr2:uid="{00000000-000D-0000-FFFF-FFFF00000000}"/>
  </bookViews>
  <sheets>
    <sheet name=" Week 9" sheetId="9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S187" i="19"/>
  <c r="R187" i="19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S181" i="19"/>
  <c r="R181" i="19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S161" i="19"/>
  <c r="R161" i="19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S115" i="19"/>
  <c r="R115" i="19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S87" i="19"/>
  <c r="R87" i="19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S80" i="19"/>
  <c r="R80" i="19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S45" i="19"/>
  <c r="R45" i="19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S35" i="19"/>
  <c r="R35" i="19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1" i="9"/>
  <c r="F11" i="9"/>
  <c r="E11" i="9"/>
  <c r="D11" i="9"/>
  <c r="C11" i="9"/>
  <c r="B11" i="9"/>
  <c r="A11" i="9"/>
  <c r="G10" i="9"/>
  <c r="F10" i="9"/>
  <c r="E10" i="9"/>
  <c r="D10" i="9"/>
  <c r="C10" i="9"/>
  <c r="B10" i="9"/>
  <c r="A10" i="9"/>
  <c r="G9" i="9"/>
  <c r="F9" i="9"/>
  <c r="E9" i="9"/>
  <c r="D9" i="9"/>
  <c r="C9" i="9"/>
  <c r="B9" i="9"/>
  <c r="A9" i="9"/>
  <c r="G8" i="9"/>
  <c r="F8" i="9"/>
  <c r="E8" i="9"/>
  <c r="D8" i="9"/>
  <c r="C8" i="9"/>
  <c r="B8" i="9"/>
  <c r="A8" i="9"/>
  <c r="G7" i="9"/>
  <c r="F7" i="9"/>
  <c r="E7" i="9"/>
  <c r="D7" i="9"/>
  <c r="C7" i="9"/>
  <c r="B7" i="9"/>
  <c r="A7" i="9"/>
  <c r="G6" i="9"/>
  <c r="F6" i="9"/>
  <c r="E6" i="9"/>
  <c r="D6" i="9"/>
  <c r="C6" i="9"/>
  <c r="B6" i="9"/>
  <c r="A6" i="9"/>
  <c r="G5" i="9"/>
  <c r="F5" i="9"/>
  <c r="E5" i="9"/>
  <c r="D5" i="9"/>
  <c r="C5" i="9"/>
  <c r="B5" i="9"/>
  <c r="A5" i="9"/>
  <c r="G4" i="9"/>
  <c r="F4" i="9"/>
  <c r="E4" i="9"/>
  <c r="D4" i="9"/>
  <c r="C4" i="9"/>
  <c r="B4" i="9"/>
  <c r="A4" i="9"/>
  <c r="G3" i="9"/>
  <c r="F3" i="9"/>
  <c r="E3" i="9"/>
  <c r="D3" i="9"/>
  <c r="C3" i="9"/>
  <c r="B3" i="9"/>
  <c r="A3" i="9"/>
  <c r="G2" i="9"/>
  <c r="F2" i="9"/>
  <c r="E2" i="9"/>
  <c r="D2" i="9"/>
  <c r="C2" i="9"/>
  <c r="B2" i="9"/>
  <c r="A2" i="9"/>
  <c r="I1" i="9"/>
  <c r="F1" i="9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<sst xmlns="http://schemas.openxmlformats.org/spreadsheetml/2006/main" count="1068" uniqueCount="346">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</sst>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2:G11">
  <tableColumns count="7">
    <tableColumn id="1" xr3:uid="{00000000-0010-0000-0800-000001000000}" name="No"/>
    <tableColumn id="2" xr3:uid="{00000000-0010-0000-0800-000002000000}" name="Last Name"/>
    <tableColumn id="3" xr3:uid="{00000000-0010-0000-0800-000003000000}" name="First Name"/>
    <tableColumn id="4" xr3:uid="{00000000-0010-0000-0800-000004000000}" name="Category"/>
    <tableColumn id="5" xr3:uid="{00000000-0010-0000-0800-000005000000}" name="Bike"/>
    <tableColumn id="6" xr3:uid="{00000000-0010-0000-0800-000006000000}" name="Club"/>
    <tableColumn id="7" xr3:uid="{00000000-0010-0000-0800-000007000000}" name="Time (mm:ss)"/>
  </tableColumns>
  <tableStyleInfo name=" Week 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outlinePr summaryBelow="0" summaryRight="0"/>
  </sheetPr>
  <dimension ref="A1:X996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45483</v>
      </c>
      <c r="G1" s="5" t="s">
        <v>9</v>
      </c>
      <c r="H1" s="6"/>
      <c r="I1" s="6">
        <f>VLOOKUP(G1,Week_Event,2,FALSE())</f>
        <v>15107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B,I,H,J,C,K,'DNS' where G=""&amp;I1&amp;"" AND (A  MATCHES 'dns') order by A label 'DNS' ''"",0))&gt;1,QUERY(RegisteredRiders!A:K,""select B,I,H,J,C,K,'DNS' where G=""&amp;I1&amp;"" AND (A  MATCHES 'dns') order by A label 'DNS' ''"",0),{"""","""","""","""","""","""","""&amp;"""})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IFERROR(__xludf.DUMMYFUNCTION("""COMPUTED_VALUE"""),7)</f>
        <v>7</v>
      </c>
      <c r="B3" s="6" t="str">
        <f ca="1">IFERROR(__xludf.DUMMYFUNCTION("""COMPUTED_VALUE"""),"Burnett")</f>
        <v>Burnett</v>
      </c>
      <c r="C3" s="6" t="str">
        <f ca="1">IFERROR(__xludf.DUMMYFUNCTION("""COMPUTED_VALUE"""),"James")</f>
        <v>James</v>
      </c>
      <c r="D3" s="6" t="str">
        <f ca="1">IFERROR(__xludf.DUMMYFUNCTION("""COMPUTED_VALUE"""),"Open")</f>
        <v>Open</v>
      </c>
      <c r="E3" s="6" t="str">
        <f ca="1">IFERROR(__xludf.DUMMYFUNCTION("""COMPUTED_VALUE"""),"RB")</f>
        <v>RB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IFERROR(__xludf.DUMMYFUNCTION("""COMPUTED_VALUE"""),0.015798611111677)</f>
        <v>1.5798611111677002E-2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IFERROR(__xludf.DUMMYFUNCTION("""COMPUTED_VALUE"""),9)</f>
        <v>9</v>
      </c>
      <c r="B4" s="6" t="str">
        <f ca="1">IFERROR(__xludf.DUMMYFUNCTION("""COMPUTED_VALUE"""),"Taylor")</f>
        <v>Taylor</v>
      </c>
      <c r="C4" s="6" t="str">
        <f ca="1">IFERROR(__xludf.DUMMYFUNCTION("""COMPUTED_VALUE"""),"Ross")</f>
        <v>Ross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IFERROR(__xludf.DUMMYFUNCTION("""COMPUTED_VALUE"""),"Edinburgh Road Club")</f>
        <v>Edinburgh Road Club</v>
      </c>
      <c r="G4" s="7">
        <f ca="1">IFERROR(__xludf.DUMMYFUNCTION("""COMPUTED_VALUE"""),0.016041666665842)</f>
        <v>1.6041666665841999E-2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IFERROR(__xludf.DUMMYFUNCTION("""COMPUTED_VALUE"""),4)</f>
        <v>4</v>
      </c>
      <c r="B5" s="6" t="str">
        <f ca="1">IFERROR(__xludf.DUMMYFUNCTION("""COMPUTED_VALUE"""),"Alexander")</f>
        <v>Alexander</v>
      </c>
      <c r="C5" s="6" t="str">
        <f ca="1">IFERROR(__xludf.DUMMYFUNCTION("""COMPUTED_VALUE"""),"Paul")</f>
        <v>Paul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IFERROR(__xludf.DUMMYFUNCTION("""COMPUTED_VALUE"""),"Musselburgh RCC")</f>
        <v>Musselburgh RCC</v>
      </c>
      <c r="G5" s="7">
        <f ca="1">IFERROR(__xludf.DUMMYFUNCTION("""COMPUTED_VALUE"""),0.0175000000017462)</f>
        <v>1.7500000001746199E-2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IFERROR(__xludf.DUMMYFUNCTION("""COMPUTED_VALUE"""),3)</f>
        <v>3</v>
      </c>
      <c r="B6" s="6" t="str">
        <f ca="1">IFERROR(__xludf.DUMMYFUNCTION("""COMPUTED_VALUE"""),"Ball")</f>
        <v>Ball</v>
      </c>
      <c r="C6" s="6" t="str">
        <f ca="1">IFERROR(__xludf.DUMMYFUNCTION("""COMPUTED_VALUE"""),"Liz")</f>
        <v>Liz</v>
      </c>
      <c r="D6" s="6" t="str">
        <f ca="1">IFERROR(__xludf.DUMMYFUNCTION("""COMPUTED_VALUE"""),"Female")</f>
        <v>Female</v>
      </c>
      <c r="E6" s="6" t="str">
        <f ca="1">IFERROR(__xludf.DUMMYFUNCTION("""COMPUTED_VALUE"""),"TT")</f>
        <v>TT</v>
      </c>
      <c r="F6" s="6" t="str">
        <f ca="1">IFERROR(__xludf.DUMMYFUNCTION("""COMPUTED_VALUE"""),"Edinburgh Road Club")</f>
        <v>Edinburgh Road Club</v>
      </c>
      <c r="G6" s="7">
        <f ca="1">IFERROR(__xludf.DUMMYFUNCTION("""COMPUTED_VALUE"""),0.0187499999992724)</f>
        <v>1.8749999999272401E-2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IFERROR(__xludf.DUMMYFUNCTION("""COMPUTED_VALUE"""),5)</f>
        <v>5</v>
      </c>
      <c r="B7" s="6" t="str">
        <f ca="1">IFERROR(__xludf.DUMMYFUNCTION("""COMPUTED_VALUE"""),"Daly")</f>
        <v>Daly</v>
      </c>
      <c r="C7" s="6" t="str">
        <f ca="1">IFERROR(__xludf.DUMMYFUNCTION("""COMPUTED_VALUE"""),"Euan")</f>
        <v>Euan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IFERROR(__xludf.DUMMYFUNCTION("""COMPUTED_VALUE"""),"Musselburgh RCC")</f>
        <v>Musselburgh RCC</v>
      </c>
      <c r="G7" s="7">
        <f ca="1">IFERROR(__xludf.DUMMYFUNCTION("""COMPUTED_VALUE"""),0.0191435185188311)</f>
        <v>1.9143518518831101E-2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IFERROR(__xludf.DUMMYFUNCTION("""COMPUTED_VALUE"""),2)</f>
        <v>2</v>
      </c>
      <c r="B8" s="6" t="str">
        <f ca="1">IFERROR(__xludf.DUMMYFUNCTION("""COMPUTED_VALUE"""),"Tomlin")</f>
        <v>Tomlin</v>
      </c>
      <c r="C8" s="6" t="str">
        <f ca="1">IFERROR(__xludf.DUMMYFUNCTION("""COMPUTED_VALUE"""),"Nina")</f>
        <v>Nina</v>
      </c>
      <c r="D8" s="6" t="str">
        <f ca="1">IFERROR(__xludf.DUMMYFUNCTION("""COMPUTED_VALUE"""),"Female")</f>
        <v>Female</v>
      </c>
      <c r="E8" s="6" t="str">
        <f ca="1">IFERROR(__xludf.DUMMYFUNCTION("""COMPUTED_VALUE"""),"RB")</f>
        <v>RB</v>
      </c>
      <c r="F8" s="6" t="str">
        <f ca="1">IFERROR(__xludf.DUMMYFUNCTION("""COMPUTED_VALUE"""),"West Lothian Clarion")</f>
        <v>West Lothian Clarion</v>
      </c>
      <c r="G8" s="7">
        <f ca="1">IFERROR(__xludf.DUMMYFUNCTION("""COMPUTED_VALUE"""),0.0192013888881774)</f>
        <v>1.9201388888177399E-2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IFERROR(__xludf.DUMMYFUNCTION("""COMPUTED_VALUE"""),6)</f>
        <v>6</v>
      </c>
      <c r="B9" s="6" t="str">
        <f ca="1">IFERROR(__xludf.DUMMYFUNCTION("""COMPUTED_VALUE"""),"MacNeilage")</f>
        <v>MacNeilage</v>
      </c>
      <c r="C9" s="6" t="str">
        <f ca="1">IFERROR(__xludf.DUMMYFUNCTION("""COMPUTED_VALUE"""),"Ewan")</f>
        <v>Ewan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IFERROR(__xludf.DUMMYFUNCTION("""COMPUTED_VALUE"""),"#I have no club")</f>
        <v>#I have no club</v>
      </c>
      <c r="G9" s="7">
        <f ca="1">IFERROR(__xludf.DUMMYFUNCTION("""COMPUTED_VALUE"""),0.0193171296305081)</f>
        <v>1.9317129630508099E-2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IFERROR(__xludf.DUMMYFUNCTION("""COMPUTED_VALUE"""),1)</f>
        <v>1</v>
      </c>
      <c r="B10" s="6" t="str">
        <f ca="1">IFERROR(__xludf.DUMMYFUNCTION("""COMPUTED_VALUE"""),"De Malet Roquefort")</f>
        <v>De Malet Roquefort</v>
      </c>
      <c r="C10" s="6" t="str">
        <f ca="1">IFERROR(__xludf.DUMMYFUNCTION("""COMPUTED_VALUE"""),"Sophie")</f>
        <v>Sophie</v>
      </c>
      <c r="D10" s="6" t="str">
        <f ca="1">IFERROR(__xludf.DUMMYFUNCTION("""COMPUTED_VALUE"""),"Female")</f>
        <v>Female</v>
      </c>
      <c r="E10" s="6" t="str">
        <f ca="1">IFERROR(__xludf.DUMMYFUNCTION("""COMPUTED_VALUE"""),"TT")</f>
        <v>TT</v>
      </c>
      <c r="F10" s="6" t="str">
        <f ca="1">IFERROR(__xludf.DUMMYFUNCTION("""COMPUTED_VALUE"""),"Hervelo Cycling Club")</f>
        <v>Hervelo Cycling Club</v>
      </c>
      <c r="G10" s="7">
        <f ca="1">IFERROR(__xludf.DUMMYFUNCTION("""COMPUTED_VALUE"""),0.021273148147884)</f>
        <v>2.1273148147883999E-2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 t="str">
        <f ca="1">IFERROR(__xludf.DUMMYFUNCTION("""COMPUTED_VALUE"""),"")</f>
        <v/>
      </c>
      <c r="B11" s="6" t="str">
        <f ca="1">IFERROR(__xludf.DUMMYFUNCTION("""COMPUTED_VALUE"""),"")</f>
        <v/>
      </c>
      <c r="C11" s="6" t="str">
        <f ca="1">IFERROR(__xludf.DUMMYFUNCTION("""COMPUTED_VALUE"""),"")</f>
        <v/>
      </c>
      <c r="D11" s="6" t="str">
        <f ca="1">IFERROR(__xludf.DUMMYFUNCTION("""COMPUTED_VALUE"""),"")</f>
        <v/>
      </c>
      <c r="E11" s="6" t="str">
        <f ca="1">IFERROR(__xludf.DUMMYFUNCTION("""COMPUTED_VALUE"""),"")</f>
        <v/>
      </c>
      <c r="F11" s="6" t="str">
        <f ca="1">IFERROR(__xludf.DUMMYFUNCTION("""COMPUTED_VALUE"""),"")</f>
        <v/>
      </c>
      <c r="G11" s="7" t="str">
        <f ca="1">IFERROR(__xludf.DUMMYFUNCTION("""COMPUTED_VALUE"""),"")</f>
        <v/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/>
      <c r="B12" s="6"/>
      <c r="C12" s="6"/>
      <c r="D12" s="6"/>
      <c r="E12" s="6"/>
      <c r="F12" s="6"/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/>
      <c r="B13" s="6"/>
      <c r="C13" s="6"/>
      <c r="D13" s="6"/>
      <c r="E13" s="6"/>
      <c r="F13" s="6"/>
      <c r="G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/>
      <c r="B14" s="6"/>
      <c r="C14" s="6"/>
      <c r="D14" s="6"/>
      <c r="E14" s="6"/>
      <c r="F14" s="6"/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/>
      <c r="B15" s="6"/>
      <c r="C15" s="6"/>
      <c r="D15" s="6"/>
      <c r="E15" s="6"/>
      <c r="F15" s="6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/>
      <c r="B16" s="6"/>
      <c r="C16" s="6"/>
      <c r="D16" s="6"/>
      <c r="E16" s="6"/>
      <c r="F16" s="6"/>
      <c r="G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/>
      <c r="B17" s="6"/>
      <c r="C17" s="6"/>
      <c r="D17" s="6"/>
      <c r="E17" s="6"/>
      <c r="F17" s="6"/>
      <c r="G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</sheetData>
  <mergeCells count="1">
    <mergeCell ref="A1:B1"/>
  </mergeCells>
  <dataValidations count="1">
    <dataValidation type="list" allowBlank="1" showErrorMessage="1" sqref="G1" xr:uid="{00000000-0002-0000-08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 Week 9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2024-09-08T20:53:07Z</dcterms:modified>
</cp:coreProperties>
</file>