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8/"/>
    </mc:Choice>
  </mc:AlternateContent>
  <xr:revisionPtr revIDLastSave="2" documentId="8_{7017FB9B-403D-417C-B68D-B70DC15BB0FD}" xr6:coauthVersionLast="47" xr6:coauthVersionMax="47" xr10:uidLastSave="{C7D190E7-4CD8-4826-881E-D907BEDD86C8}"/>
  <bookViews>
    <workbookView xWindow="-108" yWindow="-108" windowWidth="23256" windowHeight="12456" xr2:uid="{00000000-000D-0000-FFFF-FFFF00000000}"/>
  </bookViews>
  <sheets>
    <sheet name="Week 8" sheetId="10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S225" i="19"/>
  <c r="R225" i="19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S221" i="19"/>
  <c r="R221" i="19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S218" i="19"/>
  <c r="R218" i="19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S215" i="19"/>
  <c r="R215" i="19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S211" i="19"/>
  <c r="R211" i="19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S129" i="19"/>
  <c r="R129" i="19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S107" i="19"/>
  <c r="R107" i="19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S56" i="19"/>
  <c r="R56" i="19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S52" i="19"/>
  <c r="R52" i="19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S32" i="19"/>
  <c r="R32" i="19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S26" i="19"/>
  <c r="R26" i="19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S23" i="19"/>
  <c r="R23" i="19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17" i="10"/>
  <c r="F17" i="10"/>
  <c r="E17" i="10"/>
  <c r="D17" i="10"/>
  <c r="C17" i="10"/>
  <c r="B17" i="10"/>
  <c r="A17" i="10"/>
  <c r="G16" i="10"/>
  <c r="F16" i="10"/>
  <c r="E16" i="10"/>
  <c r="D16" i="10"/>
  <c r="C16" i="10"/>
  <c r="B16" i="10"/>
  <c r="A16" i="10"/>
  <c r="G15" i="10"/>
  <c r="F15" i="10"/>
  <c r="E15" i="10"/>
  <c r="D15" i="10"/>
  <c r="C15" i="10"/>
  <c r="B15" i="10"/>
  <c r="A15" i="10"/>
  <c r="G14" i="10"/>
  <c r="F14" i="10"/>
  <c r="E14" i="10"/>
  <c r="D14" i="10"/>
  <c r="C14" i="10"/>
  <c r="B14" i="10"/>
  <c r="A14" i="10"/>
  <c r="G13" i="10"/>
  <c r="F13" i="10"/>
  <c r="E13" i="10"/>
  <c r="D13" i="10"/>
  <c r="C13" i="10"/>
  <c r="B13" i="10"/>
  <c r="A13" i="10"/>
  <c r="G12" i="10"/>
  <c r="F12" i="10"/>
  <c r="E12" i="10"/>
  <c r="D12" i="10"/>
  <c r="C12" i="10"/>
  <c r="B12" i="10"/>
  <c r="A12" i="10"/>
  <c r="G11" i="10"/>
  <c r="F11" i="10"/>
  <c r="E11" i="10"/>
  <c r="D11" i="10"/>
  <c r="C11" i="10"/>
  <c r="B11" i="10"/>
  <c r="A11" i="10"/>
  <c r="G10" i="10"/>
  <c r="F10" i="10"/>
  <c r="E10" i="10"/>
  <c r="D10" i="10"/>
  <c r="C10" i="10"/>
  <c r="B10" i="10"/>
  <c r="A10" i="10"/>
  <c r="G9" i="10"/>
  <c r="F9" i="10"/>
  <c r="E9" i="10"/>
  <c r="D9" i="10"/>
  <c r="C9" i="10"/>
  <c r="B9" i="10"/>
  <c r="A9" i="10"/>
  <c r="G8" i="10"/>
  <c r="F8" i="10"/>
  <c r="E8" i="10"/>
  <c r="D8" i="10"/>
  <c r="C8" i="10"/>
  <c r="B8" i="10"/>
  <c r="A8" i="10"/>
  <c r="G7" i="10"/>
  <c r="F7" i="10"/>
  <c r="E7" i="10"/>
  <c r="D7" i="10"/>
  <c r="C7" i="10"/>
  <c r="B7" i="10"/>
  <c r="A7" i="10"/>
  <c r="G6" i="10"/>
  <c r="F6" i="10"/>
  <c r="E6" i="10"/>
  <c r="D6" i="10"/>
  <c r="C6" i="10"/>
  <c r="B6" i="10"/>
  <c r="A6" i="10"/>
  <c r="G5" i="10"/>
  <c r="F5" i="10"/>
  <c r="E5" i="10"/>
  <c r="D5" i="10"/>
  <c r="C5" i="10"/>
  <c r="B5" i="10"/>
  <c r="A5" i="10"/>
  <c r="G4" i="10"/>
  <c r="F4" i="10"/>
  <c r="E4" i="10"/>
  <c r="D4" i="10"/>
  <c r="C4" i="10"/>
  <c r="B4" i="10"/>
  <c r="A4" i="10"/>
  <c r="G3" i="10"/>
  <c r="F3" i="10"/>
  <c r="E3" i="10"/>
  <c r="D3" i="10"/>
  <c r="C3" i="10"/>
  <c r="B3" i="10"/>
  <c r="A3" i="10"/>
  <c r="G2" i="10"/>
  <c r="F2" i="10"/>
  <c r="E2" i="10"/>
  <c r="D2" i="10"/>
  <c r="C2" i="10"/>
  <c r="B2" i="10"/>
  <c r="A2" i="10"/>
  <c r="I1" i="10"/>
  <c r="F1" i="10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<sst xmlns="http://schemas.openxmlformats.org/spreadsheetml/2006/main" count="1068" uniqueCount="346">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</sst>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2:G15">
  <tableColumns count="7">
    <tableColumn id="1" xr3:uid="{00000000-0010-0000-0900-000001000000}" name="No"/>
    <tableColumn id="2" xr3:uid="{00000000-0010-0000-0900-000002000000}" name="Last Name"/>
    <tableColumn id="3" xr3:uid="{00000000-0010-0000-0900-000003000000}" name="First Name"/>
    <tableColumn id="4" xr3:uid="{00000000-0010-0000-0900-000004000000}" name="Category"/>
    <tableColumn id="5" xr3:uid="{00000000-0010-0000-0900-000005000000}" name="Bike"/>
    <tableColumn id="6" xr3:uid="{00000000-0010-0000-0900-000006000000}" name="Club"/>
    <tableColumn id="7" xr3:uid="{00000000-0010-0000-0900-000007000000}" name="Time (mm:ss)"/>
  </tableColumns>
  <tableStyleInfo name="Week 8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outlinePr summaryBelow="0" summaryRight="0"/>
  </sheetPr>
  <dimension ref="A1:X1000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45476</v>
      </c>
      <c r="G1" s="5" t="s">
        <v>10</v>
      </c>
      <c r="H1" s="6"/>
      <c r="I1" s="6">
        <f>VLOOKUP(G1,Week_Event,2,FALSE())</f>
        <v>15105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B,I,H,J,C,K,'DNS' where G=""&amp;I1&amp;"" AND (A  MATCHES 'dns') order by A label 'DNS' ''"",0))&gt;1,QUERY(RegisteredRiders!A:K,""select B,I,H,J,C,K,'DNS' where G=""&amp;I1&amp;"" AND (A  MATCHES 'dns') order by A label 'DNS' ''"",0),{"""","""","""","""","""","""","""&amp;"""})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IFERROR(__xludf.DUMMYFUNCTION("""COMPUTED_VALUE"""),14)</f>
        <v>14</v>
      </c>
      <c r="B3" s="6" t="str">
        <f ca="1">IFERROR(__xludf.DUMMYFUNCTION("""COMPUTED_VALUE"""),"Waller")</f>
        <v>Waller</v>
      </c>
      <c r="C3" s="6" t="str">
        <f ca="1">IFERROR(__xludf.DUMMYFUNCTION("""COMPUTED_VALUE"""),"Sandy")</f>
        <v>Sandy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IFERROR(__xludf.DUMMYFUNCTION("""COMPUTED_VALUE"""),0.0153009259265672)</f>
        <v>1.53009259265672E-2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IFERROR(__xludf.DUMMYFUNCTION("""COMPUTED_VALUE"""),13)</f>
        <v>13</v>
      </c>
      <c r="B4" s="6" t="str">
        <f ca="1">IFERROR(__xludf.DUMMYFUNCTION("""COMPUTED_VALUE"""),"Linden")</f>
        <v>Linden</v>
      </c>
      <c r="C4" s="6" t="str">
        <f ca="1">IFERROR(__xludf.DUMMYFUNCTION("""COMPUTED_VALUE"""),"Jared")</f>
        <v>Jared</v>
      </c>
      <c r="D4" s="6" t="str">
        <f ca="1">IFERROR(__xludf.DUMMYFUNCTION("""COMPUTED_VALUE"""),"Open")</f>
        <v>Open</v>
      </c>
      <c r="E4" s="6" t="str">
        <f ca="1">IFERROR(__xludf.DUMMYFUNCTION("""COMPUTED_VALUE"""),"RB")</f>
        <v>RB</v>
      </c>
      <c r="F4" s="6" t="str">
        <f ca="1">IFERROR(__xludf.DUMMYFUNCTION("""COMPUTED_VALUE"""),"Royal Dean Forest Cycle Club")</f>
        <v>Royal Dean Forest Cycle Club</v>
      </c>
      <c r="G4" s="7">
        <f ca="1">IFERROR(__xludf.DUMMYFUNCTION("""COMPUTED_VALUE"""),0.0161226851851097)</f>
        <v>1.61226851851097E-2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IFERROR(__xludf.DUMMYFUNCTION("""COMPUTED_VALUE"""),11)</f>
        <v>11</v>
      </c>
      <c r="B5" s="6" t="str">
        <f ca="1">IFERROR(__xludf.DUMMYFUNCTION("""COMPUTED_VALUE"""),"Johnston")</f>
        <v>Johnston</v>
      </c>
      <c r="C5" s="6" t="str">
        <f ca="1">IFERROR(__xludf.DUMMYFUNCTION("""COMPUTED_VALUE"""),"Lauren")</f>
        <v>Lauren</v>
      </c>
      <c r="D5" s="6" t="str">
        <f ca="1">IFERROR(__xludf.DUMMYFUNCTION("""COMPUTED_VALUE"""),"Female")</f>
        <v>Female</v>
      </c>
      <c r="E5" s="6" t="str">
        <f ca="1">IFERROR(__xludf.DUMMYFUNCTION("""COMPUTED_VALUE"""),"RB")</f>
        <v>RB</v>
      </c>
      <c r="F5" s="6" t="str">
        <f ca="1">IFERROR(__xludf.DUMMYFUNCTION("""COMPUTED_VALUE"""),"Hervelo Cycling Club")</f>
        <v>Hervelo Cycling Club</v>
      </c>
      <c r="G5" s="7">
        <f ca="1">IFERROR(__xludf.DUMMYFUNCTION("""COMPUTED_VALUE"""),0.0174421296287619)</f>
        <v>1.7442129628761901E-2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IFERROR(__xludf.DUMMYFUNCTION("""COMPUTED_VALUE"""),12)</f>
        <v>12</v>
      </c>
      <c r="B6" s="6" t="str">
        <f ca="1">IFERROR(__xludf.DUMMYFUNCTION("""COMPUTED_VALUE"""),"Cockerline")</f>
        <v>Cockerline</v>
      </c>
      <c r="C6" s="6" t="str">
        <f ca="1">IFERROR(__xludf.DUMMYFUNCTION("""COMPUTED_VALUE"""),"Rob")</f>
        <v>Rob</v>
      </c>
      <c r="D6" s="6" t="str">
        <f ca="1">IFERROR(__xludf.DUMMYFUNCTION("""COMPUTED_VALUE"""),"Open")</f>
        <v>Open</v>
      </c>
      <c r="E6" s="6" t="str">
        <f ca="1">IFERROR(__xludf.DUMMYFUNCTION("""COMPUTED_VALUE"""),"RB")</f>
        <v>RB</v>
      </c>
      <c r="F6" s="6" t="str">
        <f ca="1">IFERROR(__xludf.DUMMYFUNCTION("""COMPUTED_VALUE"""),"#I have no club")</f>
        <v>#I have no club</v>
      </c>
      <c r="G6" s="7">
        <f ca="1">IFERROR(__xludf.DUMMYFUNCTION("""COMPUTED_VALUE"""),0.0175347222211712)</f>
        <v>1.7534722221171199E-2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IFERROR(__xludf.DUMMYFUNCTION("""COMPUTED_VALUE"""),9)</f>
        <v>9</v>
      </c>
      <c r="B7" s="6" t="str">
        <f ca="1">IFERROR(__xludf.DUMMYFUNCTION("""COMPUTED_VALUE"""),"Alexander")</f>
        <v>Alexander</v>
      </c>
      <c r="C7" s="6" t="str">
        <f ca="1">IFERROR(__xludf.DUMMYFUNCTION("""COMPUTED_VALUE"""),"Paul")</f>
        <v>Paul</v>
      </c>
      <c r="D7" s="6" t="str">
        <f ca="1">IFERROR(__xludf.DUMMYFUNCTION("""COMPUTED_VALUE"""),"Open")</f>
        <v>Open</v>
      </c>
      <c r="E7" s="6" t="str">
        <f ca="1">IFERROR(__xludf.DUMMYFUNCTION("""COMPUTED_VALUE"""),"RB")</f>
        <v>RB</v>
      </c>
      <c r="F7" s="6" t="str">
        <f ca="1">IFERROR(__xludf.DUMMYFUNCTION("""COMPUTED_VALUE"""),"Musselburgh RCC")</f>
        <v>Musselburgh RCC</v>
      </c>
      <c r="G7" s="7">
        <f ca="1">IFERROR(__xludf.DUMMYFUNCTION("""COMPUTED_VALUE"""),0.0184259259258396)</f>
        <v>1.8425925925839599E-2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IFERROR(__xludf.DUMMYFUNCTION("""COMPUTED_VALUE"""),7)</f>
        <v>7</v>
      </c>
      <c r="B8" s="6" t="str">
        <f ca="1">IFERROR(__xludf.DUMMYFUNCTION("""COMPUTED_VALUE"""),"Lisowski")</f>
        <v>Lisowski</v>
      </c>
      <c r="C8" s="6" t="str">
        <f ca="1">IFERROR(__xludf.DUMMYFUNCTION("""COMPUTED_VALUE"""),"Zofia")</f>
        <v>Zofia</v>
      </c>
      <c r="D8" s="6" t="str">
        <f ca="1">IFERROR(__xludf.DUMMYFUNCTION("""COMPUTED_VALUE"""),"Female")</f>
        <v>Female</v>
      </c>
      <c r="E8" s="6" t="str">
        <f ca="1">IFERROR(__xludf.DUMMYFUNCTION("""COMPUTED_VALUE"""),"TT")</f>
        <v>TT</v>
      </c>
      <c r="F8" s="6" t="str">
        <f ca="1">IFERROR(__xludf.DUMMYFUNCTION("""COMPUTED_VALUE"""),"Peebles Cycling Club")</f>
        <v>Peebles Cycling Club</v>
      </c>
      <c r="G8" s="7">
        <f ca="1">IFERROR(__xludf.DUMMYFUNCTION("""COMPUTED_VALUE"""),0.018449074075761)</f>
        <v>1.8449074075761001E-2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IFERROR(__xludf.DUMMYFUNCTION("""COMPUTED_VALUE"""),8)</f>
        <v>8</v>
      </c>
      <c r="B9" s="6" t="str">
        <f ca="1">IFERROR(__xludf.DUMMYFUNCTION("""COMPUTED_VALUE"""),"Miller")</f>
        <v>Miller</v>
      </c>
      <c r="C9" s="6" t="str">
        <f ca="1">IFERROR(__xludf.DUMMYFUNCTION("""COMPUTED_VALUE"""),"Chris")</f>
        <v>Chris</v>
      </c>
      <c r="D9" s="6" t="str">
        <f ca="1">IFERROR(__xludf.DUMMYFUNCTION("""COMPUTED_VALUE"""),"Open")</f>
        <v>Open</v>
      </c>
      <c r="E9" s="6" t="str">
        <f ca="1">IFERROR(__xludf.DUMMYFUNCTION("""COMPUTED_VALUE"""),"RB")</f>
        <v>RB</v>
      </c>
      <c r="F9" s="6" t="str">
        <f ca="1">IFERROR(__xludf.DUMMYFUNCTION("""COMPUTED_VALUE"""),"#I have no club")</f>
        <v>#I have no club</v>
      </c>
      <c r="G9" s="7">
        <f ca="1">IFERROR(__xludf.DUMMYFUNCTION("""COMPUTED_VALUE"""),0.0188078703686187)</f>
        <v>1.8807870368618699E-2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IFERROR(__xludf.DUMMYFUNCTION("""COMPUTED_VALUE"""),6)</f>
        <v>6</v>
      </c>
      <c r="B10" s="6" t="str">
        <f ca="1">IFERROR(__xludf.DUMMYFUNCTION("""COMPUTED_VALUE"""),"Rother ")</f>
        <v xml:space="preserve">Rother </v>
      </c>
      <c r="C10" s="6" t="str">
        <f ca="1">IFERROR(__xludf.DUMMYFUNCTION("""COMPUTED_VALUE"""),"Penny")</f>
        <v>Penny</v>
      </c>
      <c r="D10" s="6" t="str">
        <f ca="1">IFERROR(__xludf.DUMMYFUNCTION("""COMPUTED_VALUE"""),"Female")</f>
        <v>Female</v>
      </c>
      <c r="E10" s="6" t="str">
        <f ca="1">IFERROR(__xludf.DUMMYFUNCTION("""COMPUTED_VALUE"""),"TT")</f>
        <v>TT</v>
      </c>
      <c r="F10" s="6" t="str">
        <f ca="1">IFERROR(__xludf.DUMMYFUNCTION("""COMPUTED_VALUE"""),"Edinburgh Road Club")</f>
        <v>Edinburgh Road Club</v>
      </c>
      <c r="G10" s="7">
        <f ca="1">IFERROR(__xludf.DUMMYFUNCTION("""COMPUTED_VALUE"""),0.0190509259264217)</f>
        <v>1.90509259264217E-2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IFERROR(__xludf.DUMMYFUNCTION("""COMPUTED_VALUE"""),3)</f>
        <v>3</v>
      </c>
      <c r="B11" s="6" t="str">
        <f ca="1">IFERROR(__xludf.DUMMYFUNCTION("""COMPUTED_VALUE"""),"Dewdney")</f>
        <v>Dewdney</v>
      </c>
      <c r="C11" s="6" t="str">
        <f ca="1">IFERROR(__xludf.DUMMYFUNCTION("""COMPUTED_VALUE"""),"Charlotte")</f>
        <v>Charlotte</v>
      </c>
      <c r="D11" s="6" t="str">
        <f ca="1">IFERROR(__xludf.DUMMYFUNCTION("""COMPUTED_VALUE"""),"Female")</f>
        <v>Female</v>
      </c>
      <c r="E11" s="6" t="str">
        <f ca="1">IFERROR(__xludf.DUMMYFUNCTION("""COMPUTED_VALUE"""),"RB")</f>
        <v>RB</v>
      </c>
      <c r="F11" s="6" t="str">
        <f ca="1">IFERROR(__xludf.DUMMYFUNCTION("""COMPUTED_VALUE"""),"Edinburgh Road Club")</f>
        <v>Edinburgh Road Club</v>
      </c>
      <c r="G11" s="7">
        <f ca="1">IFERROR(__xludf.DUMMYFUNCTION("""COMPUTED_VALUE"""),0.0194328703692008)</f>
        <v>1.94328703692008E-2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IFERROR(__xludf.DUMMYFUNCTION("""COMPUTED_VALUE"""),2)</f>
        <v>2</v>
      </c>
      <c r="B12" s="6" t="str">
        <f ca="1">IFERROR(__xludf.DUMMYFUNCTION("""COMPUTED_VALUE"""),"Webb")</f>
        <v>Webb</v>
      </c>
      <c r="C12" s="6" t="str">
        <f ca="1">IFERROR(__xludf.DUMMYFUNCTION("""COMPUTED_VALUE"""),"Alastair ")</f>
        <v xml:space="preserve">Alastair </v>
      </c>
      <c r="D12" s="6" t="str">
        <f ca="1">IFERROR(__xludf.DUMMYFUNCTION("""COMPUTED_VALUE"""),"Open")</f>
        <v>Open</v>
      </c>
      <c r="E12" s="6" t="str">
        <f ca="1">IFERROR(__xludf.DUMMYFUNCTION("""COMPUTED_VALUE"""),"RB")</f>
        <v>RB</v>
      </c>
      <c r="F12" s="6" t="str">
        <f ca="1">IFERROR(__xludf.DUMMYFUNCTION("""COMPUTED_VALUE"""),"Edinburgh Road Club")</f>
        <v>Edinburgh Road Club</v>
      </c>
      <c r="G12" s="7">
        <f ca="1">IFERROR(__xludf.DUMMYFUNCTION("""COMPUTED_VALUE"""),0.0200115740735782)</f>
        <v>2.00115740735782E-2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IFERROR(__xludf.DUMMYFUNCTION("""COMPUTED_VALUE"""),4)</f>
        <v>4</v>
      </c>
      <c r="B13" s="6" t="str">
        <f ca="1">IFERROR(__xludf.DUMMYFUNCTION("""COMPUTED_VALUE"""),"Tomlin")</f>
        <v>Tomlin</v>
      </c>
      <c r="C13" s="6" t="str">
        <f ca="1">IFERROR(__xludf.DUMMYFUNCTION("""COMPUTED_VALUE"""),"Nina")</f>
        <v>Nina</v>
      </c>
      <c r="D13" s="6" t="str">
        <f ca="1">IFERROR(__xludf.DUMMYFUNCTION("""COMPUTED_VALUE"""),"Female")</f>
        <v>Female</v>
      </c>
      <c r="E13" s="6" t="str">
        <f ca="1">IFERROR(__xludf.DUMMYFUNCTION("""COMPUTED_VALUE"""),"TT")</f>
        <v>TT</v>
      </c>
      <c r="F13" s="6" t="str">
        <f ca="1">IFERROR(__xludf.DUMMYFUNCTION("""COMPUTED_VALUE"""),"West Lothian Clarion")</f>
        <v>West Lothian Clarion</v>
      </c>
      <c r="G13" s="7">
        <f ca="1">IFERROR(__xludf.DUMMYFUNCTION("""COMPUTED_VALUE"""),0.0201273148159089)</f>
        <v>2.01273148159089E-2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IFERROR(__xludf.DUMMYFUNCTION("""COMPUTED_VALUE"""),5)</f>
        <v>5</v>
      </c>
      <c r="B14" s="6" t="str">
        <f ca="1">IFERROR(__xludf.DUMMYFUNCTION("""COMPUTED_VALUE"""),"Ball")</f>
        <v>Ball</v>
      </c>
      <c r="C14" s="6" t="str">
        <f ca="1">IFERROR(__xludf.DUMMYFUNCTION("""COMPUTED_VALUE"""),"Liz")</f>
        <v>Liz</v>
      </c>
      <c r="D14" s="6" t="str">
        <f ca="1">IFERROR(__xludf.DUMMYFUNCTION("""COMPUTED_VALUE"""),"Female")</f>
        <v>Female</v>
      </c>
      <c r="E14" s="6" t="str">
        <f ca="1">IFERROR(__xludf.DUMMYFUNCTION("""COMPUTED_VALUE"""),"TT")</f>
        <v>TT</v>
      </c>
      <c r="F14" s="6" t="str">
        <f ca="1">IFERROR(__xludf.DUMMYFUNCTION("""COMPUTED_VALUE"""),"Edinburgh Road Club")</f>
        <v>Edinburgh Road Club</v>
      </c>
      <c r="G14" s="7">
        <f ca="1">IFERROR(__xludf.DUMMYFUNCTION("""COMPUTED_VALUE"""),0.0201388888890505)</f>
        <v>2.0138888889050501E-2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IFERROR(__xludf.DUMMYFUNCTION("""COMPUTED_VALUE"""),10)</f>
        <v>10</v>
      </c>
      <c r="B15" s="6" t="str">
        <f ca="1">IFERROR(__xludf.DUMMYFUNCTION("""COMPUTED_VALUE"""),"Daly")</f>
        <v>Daly</v>
      </c>
      <c r="C15" s="6" t="str">
        <f ca="1">IFERROR(__xludf.DUMMYFUNCTION("""COMPUTED_VALUE"""),"Euan")</f>
        <v>Euan</v>
      </c>
      <c r="D15" s="6" t="str">
        <f ca="1">IFERROR(__xludf.DUMMYFUNCTION("""COMPUTED_VALUE"""),"Open")</f>
        <v>Open</v>
      </c>
      <c r="E15" s="6" t="str">
        <f ca="1">IFERROR(__xludf.DUMMYFUNCTION("""COMPUTED_VALUE"""),"RB")</f>
        <v>RB</v>
      </c>
      <c r="F15" s="6" t="str">
        <f ca="1">IFERROR(__xludf.DUMMYFUNCTION("""COMPUTED_VALUE"""),"Musselburgh RCC")</f>
        <v>Musselburgh RCC</v>
      </c>
      <c r="G15" s="7">
        <f ca="1">IFERROR(__xludf.DUMMYFUNCTION("""COMPUTED_VALUE"""),0.0201620370353339)</f>
        <v>2.01620370353339E-2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IFERROR(__xludf.DUMMYFUNCTION("""COMPUTED_VALUE"""),1)</f>
        <v>1</v>
      </c>
      <c r="B16" s="6" t="str">
        <f ca="1">IFERROR(__xludf.DUMMYFUNCTION("""COMPUTED_VALUE"""),"De Malet Roquefort")</f>
        <v>De Malet Roquefort</v>
      </c>
      <c r="C16" s="6" t="str">
        <f ca="1">IFERROR(__xludf.DUMMYFUNCTION("""COMPUTED_VALUE"""),"Sophie")</f>
        <v>Sophie</v>
      </c>
      <c r="D16" s="6" t="str">
        <f ca="1">IFERROR(__xludf.DUMMYFUNCTION("""COMPUTED_VALUE"""),"Female")</f>
        <v>Female</v>
      </c>
      <c r="E16" s="6" t="str">
        <f ca="1">IFERROR(__xludf.DUMMYFUNCTION("""COMPUTED_VALUE"""),"TT")</f>
        <v>TT</v>
      </c>
      <c r="F16" s="6" t="str">
        <f ca="1">IFERROR(__xludf.DUMMYFUNCTION("""COMPUTED_VALUE"""),"Hervelo Cycling Club")</f>
        <v>Hervelo Cycling Club</v>
      </c>
      <c r="G16" s="7">
        <f ca="1">IFERROR(__xludf.DUMMYFUNCTION("""COMPUTED_VALUE"""),0.0227199074070085)</f>
        <v>2.2719907407008501E-2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 t="str">
        <f ca="1">IFERROR(__xludf.DUMMYFUNCTION("""COMPUTED_VALUE"""),"")</f>
        <v/>
      </c>
      <c r="B17" s="6" t="str">
        <f ca="1">IFERROR(__xludf.DUMMYFUNCTION("""COMPUTED_VALUE"""),"")</f>
        <v/>
      </c>
      <c r="C17" s="6" t="str">
        <f ca="1">IFERROR(__xludf.DUMMYFUNCTION("""COMPUTED_VALUE"""),"")</f>
        <v/>
      </c>
      <c r="D17" s="6" t="str">
        <f ca="1">IFERROR(__xludf.DUMMYFUNCTION("""COMPUTED_VALUE"""),"")</f>
        <v/>
      </c>
      <c r="E17" s="6" t="str">
        <f ca="1">IFERROR(__xludf.DUMMYFUNCTION("""COMPUTED_VALUE"""),"")</f>
        <v/>
      </c>
      <c r="F17" s="6" t="str">
        <f ca="1">IFERROR(__xludf.DUMMYFUNCTION("""COMPUTED_VALUE"""),"")</f>
        <v/>
      </c>
      <c r="G17" s="7" t="str">
        <f ca="1">IFERROR(__xludf.DUMMYFUNCTION("""COMPUTED_VALUE"""),"")</f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/>
      <c r="B18" s="6"/>
      <c r="C18" s="6"/>
      <c r="D18" s="6"/>
      <c r="E18" s="6"/>
      <c r="F18" s="6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/>
      <c r="B19" s="6"/>
      <c r="C19" s="6"/>
      <c r="D19" s="6"/>
      <c r="E19" s="6"/>
      <c r="F19" s="6"/>
      <c r="G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/>
      <c r="B20" s="6"/>
      <c r="C20" s="6"/>
      <c r="D20" s="6"/>
      <c r="E20" s="6"/>
      <c r="F20" s="6"/>
      <c r="G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15">
      <c r="A997" s="6"/>
      <c r="B997" s="6"/>
      <c r="C997" s="6"/>
      <c r="D997" s="6"/>
      <c r="E997" s="6"/>
      <c r="F997" s="6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15">
      <c r="A998" s="6"/>
      <c r="B998" s="6"/>
      <c r="C998" s="6"/>
      <c r="D998" s="6"/>
      <c r="E998" s="6"/>
      <c r="F998" s="6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15">
      <c r="A999" s="6"/>
      <c r="B999" s="6"/>
      <c r="C999" s="6"/>
      <c r="D999" s="6"/>
      <c r="E999" s="6"/>
      <c r="F999" s="6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15">
      <c r="A1000" s="6"/>
      <c r="B1000" s="6"/>
      <c r="C1000" s="6"/>
      <c r="D1000" s="6"/>
      <c r="E1000" s="6"/>
      <c r="F1000" s="6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</sheetData>
  <mergeCells count="1">
    <mergeCell ref="A1:B1"/>
  </mergeCells>
  <dataValidations count="1">
    <dataValidation type="list" allowBlank="1" showErrorMessage="1" sqref="G1" xr:uid="{00000000-0002-0000-09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8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2024-09-08T20:52:14Z</dcterms:modified>
</cp:coreProperties>
</file>