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17/"/>
    </mc:Choice>
  </mc:AlternateContent>
  <xr:revisionPtr revIDLastSave="5" documentId="8_{2CC1281C-3D24-4D78-A307-3F0CCC95626A}" xr6:coauthVersionLast="47" xr6:coauthVersionMax="47" xr10:uidLastSave="{D5C5EF05-3F32-45B5-9553-7CBB9701BF8A}"/>
  <bookViews>
    <workbookView xWindow="-108" yWindow="-108" windowWidth="23256" windowHeight="12456" xr2:uid="{00000000-000D-0000-FFFF-FFFF00000000}"/>
  </bookViews>
  <sheets>
    <sheet name="Week 17" sheetId="1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S131" i="19"/>
  <c r="R131" i="19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  <c r="G3" i="1"/>
  <c r="F3" i="1"/>
  <c r="E3" i="1"/>
  <c r="D3" i="1"/>
  <c r="C3" i="1"/>
  <c r="B3" i="1"/>
  <c r="A3" i="1"/>
  <c r="G2" i="1"/>
  <c r="F2" i="1"/>
  <c r="E2" i="1"/>
  <c r="D2" i="1"/>
  <c r="C2" i="1"/>
  <c r="B2" i="1"/>
  <c r="A2" i="1"/>
  <c r="I1" i="1"/>
  <c r="F1" i="1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<sst xmlns="http://schemas.openxmlformats.org/spreadsheetml/2006/main" count="1068" uniqueCount="346">
  <si>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Edinburgh RC: Mid Week Time Trial 
Hill Climb</t>
  </si>
  <si>
    <t>Week 17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</si>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</sst>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G13">
  <tableColumns count="7">
    <tableColumn id="1" xr3:uid="{00000000-0010-0000-0000-000001000000}" name="No"/>
    <tableColumn id="2" xr3:uid="{00000000-0010-0000-0000-000002000000}" name="Last Name"/>
    <tableColumn id="3" xr3:uid="{00000000-0010-0000-0000-000003000000}" name="First Name"/>
    <tableColumn id="4" xr3:uid="{00000000-0010-0000-0000-000004000000}" name="Category"/>
    <tableColumn id="5" xr3:uid="{00000000-0010-0000-0000-000005000000}" name="Bike"/>
    <tableColumn id="6" xr3:uid="{00000000-0010-0000-0000-000006000000}" name="Club"/>
    <tableColumn id="7" xr3:uid="{00000000-0010-0000-0000-000007000000}" name="Time (mm:ss)"/>
  </tableColumns>
  <tableStyleInfo name="Week 17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</sheetPr>
  <dimension ref="A1:X988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6.6640625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0</v>
      </c>
      <c r="E1" s="3"/>
      <c r="F1" s="4">
        <f>VLOOKUP(G1,Week_Event,4,FALSE)</f>
        <v>45539</v>
      </c>
      <c r="G1" s="5" t="s">
        <v>1</v>
      </c>
      <c r="H1" s="6"/>
      <c r="I1" s="6">
        <f>VLOOKUP(G1,Week_Event,2,FALSE())</f>
        <v>14861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B,I,H,J,C,K,'DNF' where G=""&amp;I1&amp;"" AND (A  MATCHES 'dnf') order by A label 'DNF' ''"",0))&gt;1,QUERY(RegisteredRiders!A:K,""select B,I,H,J,C,K,'DNF' where G=""&amp;I1&amp;"" AND (A  MATCHES 'dnf') order by A label 'DNF' ''"",0),{"""","""","""","""","""","""","""&amp;"""});IF(COUNTA(QUERY(RegisteredRiders!A:K,""select B,I,H,J,C,K,'DNS' where G=""&amp;I1&amp;"" AND (A  MATCHES 'dns') order by A label 'DNS' ''"",0))&gt;1,QUERY(RegisteredRiders!A:K,""select B,I,H,J,C,K,'DNS' where G=""&amp;I1&amp;"" AND (A  MATCHES 'dns') order by A label '"&amp;"DNS' ''"",0),{"""","""","""","""","""","""",""""})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IFERROR(__xludf.DUMMYFUNCTION("""COMPUTED_VALUE"""),38)</f>
        <v>38</v>
      </c>
      <c r="B3" s="6" t="str">
        <f ca="1">IFERROR(__xludf.DUMMYFUNCTION("""COMPUTED_VALUE"""),"Burnett")</f>
        <v>Burnett</v>
      </c>
      <c r="C3" s="6" t="str">
        <f ca="1">IFERROR(__xludf.DUMMYFUNCTION("""COMPUTED_VALUE"""),"James")</f>
        <v>James</v>
      </c>
      <c r="D3" s="6" t="str">
        <f ca="1">IFERROR(__xludf.DUMMYFUNCTION("""COMPUTED_VALUE"""),"Open")</f>
        <v>Open</v>
      </c>
      <c r="E3" s="6" t="str">
        <f ca="1">IFERROR(__xludf.DUMMYFUNCTION("""COMPUTED_VALUE"""),"RB")</f>
        <v>RB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IFERROR(__xludf.DUMMYFUNCTION("""COMPUTED_VALUE"""),0.00444444444292457)</f>
        <v>4.4444444429245699E-3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IFERROR(__xludf.DUMMYFUNCTION("""COMPUTED_VALUE"""),40)</f>
        <v>40</v>
      </c>
      <c r="B4" s="6" t="str">
        <f ca="1">IFERROR(__xludf.DUMMYFUNCTION("""COMPUTED_VALUE"""),"Wuest")</f>
        <v>Wuest</v>
      </c>
      <c r="C4" s="6" t="str">
        <f ca="1">IFERROR(__xludf.DUMMYFUNCTION("""COMPUTED_VALUE"""),"Matthias")</f>
        <v>Matthias</v>
      </c>
      <c r="D4" s="6" t="str">
        <f ca="1">IFERROR(__xludf.DUMMYFUNCTION("""COMPUTED_VALUE"""),"Open")</f>
        <v>Open</v>
      </c>
      <c r="E4" s="6" t="str">
        <f ca="1">IFERROR(__xludf.DUMMYFUNCTION("""COMPUTED_VALUE"""),"RB")</f>
        <v>RB</v>
      </c>
      <c r="F4" s="6" t="str">
        <f ca="1">IFERROR(__xludf.DUMMYFUNCTION("""COMPUTED_VALUE"""),"Ronde Cycling Club")</f>
        <v>Ronde Cycling Club</v>
      </c>
      <c r="G4" s="7">
        <f ca="1">IFERROR(__xludf.DUMMYFUNCTION("""COMPUTED_VALUE"""),0.00467592592758592)</f>
        <v>4.6759259275859196E-3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IFERROR(__xludf.DUMMYFUNCTION("""COMPUTED_VALUE"""),35)</f>
        <v>35</v>
      </c>
      <c r="B5" s="6" t="str">
        <f ca="1">IFERROR(__xludf.DUMMYFUNCTION("""COMPUTED_VALUE"""),"Taylor")</f>
        <v>Taylor</v>
      </c>
      <c r="C5" s="6" t="str">
        <f ca="1">IFERROR(__xludf.DUMMYFUNCTION("""COMPUTED_VALUE"""),"Ross")</f>
        <v>Ross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IFERROR(__xludf.DUMMYFUNCTION("""COMPUTED_VALUE"""),"Edinburgh Road Club")</f>
        <v>Edinburgh Road Club</v>
      </c>
      <c r="G5" s="7">
        <f ca="1">IFERROR(__xludf.DUMMYFUNCTION("""COMPUTED_VALUE"""),0.00482638888934161)</f>
        <v>4.8263888893416099E-3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IFERROR(__xludf.DUMMYFUNCTION("""COMPUTED_VALUE"""),36)</f>
        <v>36</v>
      </c>
      <c r="B6" s="6" t="str">
        <f ca="1">IFERROR(__xludf.DUMMYFUNCTION("""COMPUTED_VALUE"""),"Rigg")</f>
        <v>Rigg</v>
      </c>
      <c r="C6" s="6" t="str">
        <f ca="1">IFERROR(__xludf.DUMMYFUNCTION("""COMPUTED_VALUE"""),"Paul")</f>
        <v>Paul</v>
      </c>
      <c r="D6" s="6" t="str">
        <f ca="1">IFERROR(__xludf.DUMMYFUNCTION("""COMPUTED_VALUE"""),"Open")</f>
        <v>Open</v>
      </c>
      <c r="E6" s="6" t="str">
        <f ca="1">IFERROR(__xludf.DUMMYFUNCTION("""COMPUTED_VALUE"""),"TT")</f>
        <v>TT</v>
      </c>
      <c r="F6" s="6" t="str">
        <f ca="1">IFERROR(__xludf.DUMMYFUNCTION("""COMPUTED_VALUE"""),"Musselburgh RCC")</f>
        <v>Musselburgh RCC</v>
      </c>
      <c r="G6" s="7">
        <f ca="1">IFERROR(__xludf.DUMMYFUNCTION("""COMPUTED_VALUE"""),0.00484953703562496)</f>
        <v>4.8495370356249597E-3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IFERROR(__xludf.DUMMYFUNCTION("""COMPUTED_VALUE"""),39)</f>
        <v>39</v>
      </c>
      <c r="B7" s="6" t="str">
        <f ca="1">IFERROR(__xludf.DUMMYFUNCTION("""COMPUTED_VALUE"""),"Dickson")</f>
        <v>Dickson</v>
      </c>
      <c r="C7" s="6" t="str">
        <f ca="1">IFERROR(__xludf.DUMMYFUNCTION("""COMPUTED_VALUE"""),"Lauren")</f>
        <v>Lauren</v>
      </c>
      <c r="D7" s="6" t="str">
        <f ca="1">IFERROR(__xludf.DUMMYFUNCTION("""COMPUTED_VALUE"""),"Female")</f>
        <v>Female</v>
      </c>
      <c r="E7" s="6" t="str">
        <f ca="1">IFERROR(__xludf.DUMMYFUNCTION("""COMPUTED_VALUE"""),"RB")</f>
        <v>RB</v>
      </c>
      <c r="F7" s="6" t="str">
        <f ca="1">IFERROR(__xludf.DUMMYFUNCTION("""COMPUTED_VALUE"""),"Alba Development Road Team ")</f>
        <v xml:space="preserve">Alba Development Road Team </v>
      </c>
      <c r="G7" s="7">
        <f ca="1">IFERROR(__xludf.DUMMYFUNCTION("""COMPUTED_VALUE"""),0.00487268518554628)</f>
        <v>4.8726851855462796E-3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IFERROR(__xludf.DUMMYFUNCTION("""COMPUTED_VALUE"""),34)</f>
        <v>34</v>
      </c>
      <c r="B8" s="6" t="str">
        <f ca="1">IFERROR(__xludf.DUMMYFUNCTION("""COMPUTED_VALUE"""),"Cockerline")</f>
        <v>Cockerline</v>
      </c>
      <c r="C8" s="6" t="str">
        <f ca="1">IFERROR(__xludf.DUMMYFUNCTION("""COMPUTED_VALUE"""),"Rob")</f>
        <v>Rob</v>
      </c>
      <c r="D8" s="6" t="str">
        <f ca="1">IFERROR(__xludf.DUMMYFUNCTION("""COMPUTED_VALUE"""),"Open")</f>
        <v>Open</v>
      </c>
      <c r="E8" s="6" t="str">
        <f ca="1">IFERROR(__xludf.DUMMYFUNCTION("""COMPUTED_VALUE"""),"RB")</f>
        <v>RB</v>
      </c>
      <c r="F8" s="6" t="str">
        <f ca="1">IFERROR(__xludf.DUMMYFUNCTION("""COMPUTED_VALUE"""),"#I have no club")</f>
        <v>#I have no club</v>
      </c>
      <c r="G8" s="7">
        <f ca="1">IFERROR(__xludf.DUMMYFUNCTION("""COMPUTED_VALUE"""),0.0050462962972233)</f>
        <v>5.0462962972233003E-3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IFERROR(__xludf.DUMMYFUNCTION("""COMPUTED_VALUE"""),32)</f>
        <v>32</v>
      </c>
      <c r="B9" s="6" t="str">
        <f ca="1">IFERROR(__xludf.DUMMYFUNCTION("""COMPUTED_VALUE"""),"Alexander")</f>
        <v>Alexander</v>
      </c>
      <c r="C9" s="6" t="str">
        <f ca="1">IFERROR(__xludf.DUMMYFUNCTION("""COMPUTED_VALUE"""),"Paul")</f>
        <v>Paul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IFERROR(__xludf.DUMMYFUNCTION("""COMPUTED_VALUE"""),"Musselburgh RCC")</f>
        <v>Musselburgh RCC</v>
      </c>
      <c r="G9" s="7">
        <f ca="1">IFERROR(__xludf.DUMMYFUNCTION("""COMPUTED_VALUE"""),0.00535879629751434)</f>
        <v>5.3587962975143403E-3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IFERROR(__xludf.DUMMYFUNCTION("""COMPUTED_VALUE"""),33)</f>
        <v>33</v>
      </c>
      <c r="B10" s="6" t="str">
        <f ca="1">IFERROR(__xludf.DUMMYFUNCTION("""COMPUTED_VALUE"""),"McHattie")</f>
        <v>McHattie</v>
      </c>
      <c r="C10" s="6" t="str">
        <f ca="1">IFERROR(__xludf.DUMMYFUNCTION("""COMPUTED_VALUE"""),"Darren")</f>
        <v>Darren</v>
      </c>
      <c r="D10" s="6" t="str">
        <f ca="1">IFERROR(__xludf.DUMMYFUNCTION("""COMPUTED_VALUE"""),"Open")</f>
        <v>Open</v>
      </c>
      <c r="E10" s="6" t="str">
        <f ca="1">IFERROR(__xludf.DUMMYFUNCTION("""COMPUTED_VALUE"""),"RB")</f>
        <v>RB</v>
      </c>
      <c r="F10" s="6" t="str">
        <f ca="1">IFERROR(__xludf.DUMMYFUNCTION("""COMPUTED_VALUE"""),"Edinburgh Road Club")</f>
        <v>Edinburgh Road Club</v>
      </c>
      <c r="G10" s="7">
        <f ca="1">IFERROR(__xludf.DUMMYFUNCTION("""COMPUTED_VALUE"""),0.00563657407474238)</f>
        <v>5.6365740747423799E-3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IFERROR(__xludf.DUMMYFUNCTION("""COMPUTED_VALUE"""),31)</f>
        <v>31</v>
      </c>
      <c r="B11" s="6" t="str">
        <f ca="1">IFERROR(__xludf.DUMMYFUNCTION("""COMPUTED_VALUE"""),"Rigg")</f>
        <v>Rigg</v>
      </c>
      <c r="C11" s="6" t="str">
        <f ca="1">IFERROR(__xludf.DUMMYFUNCTION("""COMPUTED_VALUE"""),"Fiona")</f>
        <v>Fiona</v>
      </c>
      <c r="D11" s="6" t="str">
        <f ca="1">IFERROR(__xludf.DUMMYFUNCTION("""COMPUTED_VALUE"""),"Female")</f>
        <v>Female</v>
      </c>
      <c r="E11" s="6" t="str">
        <f ca="1">IFERROR(__xludf.DUMMYFUNCTION("""COMPUTED_VALUE"""),"RB")</f>
        <v>RB</v>
      </c>
      <c r="F11" s="6" t="str">
        <f ca="1">IFERROR(__xludf.DUMMYFUNCTION("""COMPUTED_VALUE"""),"#I have no club")</f>
        <v>#I have no club</v>
      </c>
      <c r="G11" s="7">
        <f ca="1">IFERROR(__xludf.DUMMYFUNCTION("""COMPUTED_VALUE"""),0.00633101851781248)</f>
        <v>6.3310185178124803E-3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 t="str">
        <f ca="1">IFERROR(__xludf.DUMMYFUNCTION("""COMPUTED_VALUE"""),"")</f>
        <v/>
      </c>
      <c r="B12" s="6" t="str">
        <f ca="1">IFERROR(__xludf.DUMMYFUNCTION("""COMPUTED_VALUE"""),"")</f>
        <v/>
      </c>
      <c r="C12" s="6" t="str">
        <f ca="1">IFERROR(__xludf.DUMMYFUNCTION("""COMPUTED_VALUE"""),"")</f>
        <v/>
      </c>
      <c r="D12" s="6" t="str">
        <f ca="1">IFERROR(__xludf.DUMMYFUNCTION("""COMPUTED_VALUE"""),"")</f>
        <v/>
      </c>
      <c r="E12" s="6" t="str">
        <f ca="1">IFERROR(__xludf.DUMMYFUNCTION("""COMPUTED_VALUE"""),"")</f>
        <v/>
      </c>
      <c r="F12" s="6" t="str">
        <f ca="1">IFERROR(__xludf.DUMMYFUNCTION("""COMPUTED_VALUE"""),"")</f>
        <v/>
      </c>
      <c r="G12" s="7" t="str">
        <f ca="1">IFERROR(__xludf.DUMMYFUNCTION("""COMPUTED_VALUE"""),"")</f>
        <v/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IFERROR(__xludf.DUMMYFUNCTION("""COMPUTED_VALUE"""),37)</f>
        <v>37</v>
      </c>
      <c r="B13" s="6" t="str">
        <f ca="1">IFERROR(__xludf.DUMMYFUNCTION("""COMPUTED_VALUE"""),"Teenan")</f>
        <v>Teenan</v>
      </c>
      <c r="C13" s="6" t="str">
        <f ca="1">IFERROR(__xludf.DUMMYFUNCTION("""COMPUTED_VALUE"""),"Oliver")</f>
        <v>Oliver</v>
      </c>
      <c r="D13" s="6" t="str">
        <f ca="1">IFERROR(__xludf.DUMMYFUNCTION("""COMPUTED_VALUE"""),"Open")</f>
        <v>Open</v>
      </c>
      <c r="E13" s="6" t="str">
        <f ca="1">IFERROR(__xludf.DUMMYFUNCTION("""COMPUTED_VALUE"""),"RB")</f>
        <v>RB</v>
      </c>
      <c r="F13" s="6" t="str">
        <f ca="1">IFERROR(__xludf.DUMMYFUNCTION("""COMPUTED_VALUE"""),"Bournemouth Jubilee Whs")</f>
        <v>Bournemouth Jubilee Whs</v>
      </c>
      <c r="G13" s="7" t="str">
        <f ca="1">IFERROR(__xludf.DUMMYFUNCTION("""COMPUTED_VALUE"""),"DNS")</f>
        <v>DNS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/>
      <c r="B14" s="6"/>
      <c r="C14" s="6"/>
      <c r="D14" s="6"/>
      <c r="E14" s="6"/>
      <c r="F14" s="6"/>
      <c r="G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/>
      <c r="B15" s="6"/>
      <c r="C15" s="6"/>
      <c r="D15" s="6"/>
      <c r="E15" s="6"/>
      <c r="F15" s="6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/>
      <c r="B16" s="6"/>
      <c r="C16" s="6"/>
      <c r="D16" s="6"/>
      <c r="E16" s="6"/>
      <c r="F16" s="6"/>
      <c r="G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</sheetData>
  <mergeCells count="1">
    <mergeCell ref="A1:B1"/>
  </mergeCells>
  <dataValidations count="1">
    <dataValidation type="list" allowBlank="1" showErrorMessage="1" sqref="G1" xr:uid="{00000000-0002-0000-00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1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17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2024-09-08T21:04:27Z</dcterms:modified>
</cp:coreProperties>
</file>