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16/"/>
    </mc:Choice>
  </mc:AlternateContent>
  <xr:revisionPtr revIDLastSave="3" documentId="8_{E27E6171-75D6-4A53-9FBB-729CA8B22CC9}" xr6:coauthVersionLast="47" xr6:coauthVersionMax="47" xr10:uidLastSave="{3432F99F-A510-48AF-807D-789486820771}"/>
  <bookViews>
    <workbookView xWindow="-108" yWindow="-108" windowWidth="23256" windowHeight="12456" xr2:uid="{00000000-000D-0000-FFFF-FFFF00000000}"/>
  </bookViews>
  <sheets>
    <sheet name="Week 16" sheetId="2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S181" i="19"/>
  <c r="R181" i="19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S151" i="19"/>
  <c r="R151" i="19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S115" i="19"/>
  <c r="R115" i="19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S106" i="19"/>
  <c r="R106" i="19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R45" i="19"/>
  <c r="S45" i="19" s="1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S33" i="19"/>
  <c r="R33" i="19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S24" i="19"/>
  <c r="R24" i="19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S20" i="19"/>
  <c r="R20" i="19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G10" i="2"/>
  <c r="F10" i="2"/>
  <c r="E10" i="2"/>
  <c r="D10" i="2"/>
  <c r="C10" i="2"/>
  <c r="B10" i="2"/>
  <c r="A10" i="2"/>
  <c r="G9" i="2"/>
  <c r="F9" i="2"/>
  <c r="E9" i="2"/>
  <c r="D9" i="2"/>
  <c r="C9" i="2"/>
  <c r="B9" i="2"/>
  <c r="A9" i="2"/>
  <c r="G8" i="2"/>
  <c r="F8" i="2"/>
  <c r="E8" i="2"/>
  <c r="D8" i="2"/>
  <c r="C8" i="2"/>
  <c r="B8" i="2"/>
  <c r="A8" i="2"/>
  <c r="G7" i="2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F5" i="2"/>
  <c r="E5" i="2"/>
  <c r="D5" i="2"/>
  <c r="C5" i="2"/>
  <c r="B5" i="2"/>
  <c r="A5" i="2"/>
  <c r="G4" i="2"/>
  <c r="F4" i="2"/>
  <c r="E4" i="2"/>
  <c r="D4" i="2"/>
  <c r="C4" i="2"/>
  <c r="B4" i="2"/>
  <c r="A4" i="2"/>
  <c r="G3" i="2"/>
  <c r="F3" i="2"/>
  <c r="E3" i="2"/>
  <c r="D3" i="2"/>
  <c r="C3" i="2"/>
  <c r="B3" i="2"/>
  <c r="A3" i="2"/>
  <c r="G2" i="2"/>
  <c r="F2" i="2"/>
  <c r="E2" i="2"/>
  <c r="D2" i="2"/>
  <c r="C2" i="2"/>
  <c r="B2" i="2"/>
  <c r="A2" i="2"/>
  <c r="I1" i="2"/>
  <c r="F1" i="2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<sst xmlns="http://schemas.openxmlformats.org/spreadsheetml/2006/main" count="1068" uniqueCount="346">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</sst>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G21">
  <tableColumns count="7">
    <tableColumn id="1" xr3:uid="{00000000-0010-0000-0100-000001000000}" name="No"/>
    <tableColumn id="2" xr3:uid="{00000000-0010-0000-0100-000002000000}" name="Last Name"/>
    <tableColumn id="3" xr3:uid="{00000000-0010-0000-0100-000003000000}" name="First Name"/>
    <tableColumn id="4" xr3:uid="{00000000-0010-0000-0100-000004000000}" name="Category"/>
    <tableColumn id="5" xr3:uid="{00000000-0010-0000-0100-000005000000}" name="Bike"/>
    <tableColumn id="6" xr3:uid="{00000000-0010-0000-0100-000006000000}" name="Club"/>
    <tableColumn id="7" xr3:uid="{00000000-0010-0000-0100-000007000000}" name="Time (mm:ss)"/>
  </tableColumns>
  <tableStyleInfo name="Week 1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</sheetPr>
  <dimension ref="A1:X988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45532</v>
      </c>
      <c r="G1" s="5" t="s">
        <v>2</v>
      </c>
      <c r="H1" s="6"/>
      <c r="I1" s="6">
        <f>VLOOKUP(G1,Week_Event,2,FALSE())</f>
        <v>14859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B,I,H,J,C,K,'DNF' where G=""&amp;I1&amp;"" AND (A  MATCHES 'dnf') order by A label 'DNF' ''"",0))&gt;1,QUERY(RegisteredRiders!A:K,""select B,I,H,J,C,K,'DNF' where G=""&amp;I1&amp;"" AND (A  MATCHES 'dnf') order by A label 'DNF' ''"",0),{"""","""","""","""","""","""","""&amp;"""});IF(COUNTA(QUERY(RegisteredRiders!A:K,""select B,I,H,J,C,K,'DNS' where G=""&amp;I1&amp;"" AND (A  MATCHES 'dns') order by A label 'DNS' ''"",0))&gt;1,QUERY(RegisteredRiders!A:K,""select B,I,H,J,C,K,'DNS' where G=""&amp;I1&amp;"" AND (A  MATCHES 'dns') order by A label '"&amp;"DNS' ''"",0),{"""","""","""","""","""","""",""""})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IFERROR(__xludf.DUMMYFUNCTION("""COMPUTED_VALUE"""),49)</f>
        <v>49</v>
      </c>
      <c r="B3" s="6" t="str">
        <f ca="1">IFERROR(__xludf.DUMMYFUNCTION("""COMPUTED_VALUE"""),"Waller")</f>
        <v>Waller</v>
      </c>
      <c r="C3" s="6" t="str">
        <f ca="1">IFERROR(__xludf.DUMMYFUNCTION("""COMPUTED_VALUE"""),"Sandy")</f>
        <v>Sandy</v>
      </c>
      <c r="D3" s="6" t="str">
        <f ca="1">IFERROR(__xludf.DUMMYFUNCTION("""COMPUTED_VALUE"""),"Open")</f>
        <v>Open</v>
      </c>
      <c r="E3" s="6" t="str">
        <f ca="1">IFERROR(__xludf.DUMMYFUNCTION("""COMPUTED_VALUE"""),"TT")</f>
        <v>TT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IFERROR(__xludf.DUMMYFUNCTION("""COMPUTED_VALUE"""),0.0140393518522614)</f>
        <v>1.4039351852261401E-2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IFERROR(__xludf.DUMMYFUNCTION("""COMPUTED_VALUE"""),46)</f>
        <v>46</v>
      </c>
      <c r="B4" s="6" t="str">
        <f ca="1">IFERROR(__xludf.DUMMYFUNCTION("""COMPUTED_VALUE"""),"Teenan")</f>
        <v>Teenan</v>
      </c>
      <c r="C4" s="6" t="str">
        <f ca="1">IFERROR(__xludf.DUMMYFUNCTION("""COMPUTED_VALUE"""),"Oliver")</f>
        <v>Oliver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IFERROR(__xludf.DUMMYFUNCTION("""COMPUTED_VALUE"""),"Bournemouth Jubilee Whs")</f>
        <v>Bournemouth Jubilee Whs</v>
      </c>
      <c r="G4" s="7">
        <f ca="1">IFERROR(__xludf.DUMMYFUNCTION("""COMPUTED_VALUE"""),0.0149999999994179)</f>
        <v>1.4999999999417901E-2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IFERROR(__xludf.DUMMYFUNCTION("""COMPUTED_VALUE"""),41)</f>
        <v>41</v>
      </c>
      <c r="B5" s="6" t="str">
        <f ca="1">IFERROR(__xludf.DUMMYFUNCTION("""COMPUTED_VALUE"""),"Rigg")</f>
        <v>Rigg</v>
      </c>
      <c r="C5" s="6" t="str">
        <f ca="1">IFERROR(__xludf.DUMMYFUNCTION("""COMPUTED_VALUE"""),"Paul")</f>
        <v>Paul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IFERROR(__xludf.DUMMYFUNCTION("""COMPUTED_VALUE"""),"Musselburgh RCC")</f>
        <v>Musselburgh RCC</v>
      </c>
      <c r="G5" s="7">
        <f ca="1">IFERROR(__xludf.DUMMYFUNCTION("""COMPUTED_VALUE"""),0.0153587962959136)</f>
        <v>1.53587962959136E-2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IFERROR(__xludf.DUMMYFUNCTION("""COMPUTED_VALUE"""),43)</f>
        <v>43</v>
      </c>
      <c r="B6" s="6" t="str">
        <f ca="1">IFERROR(__xludf.DUMMYFUNCTION("""COMPUTED_VALUE"""),"Linden")</f>
        <v>Linden</v>
      </c>
      <c r="C6" s="6" t="str">
        <f ca="1">IFERROR(__xludf.DUMMYFUNCTION("""COMPUTED_VALUE"""),"Jared")</f>
        <v>Jared</v>
      </c>
      <c r="D6" s="6" t="str">
        <f ca="1">IFERROR(__xludf.DUMMYFUNCTION("""COMPUTED_VALUE"""),"Open")</f>
        <v>Open</v>
      </c>
      <c r="E6" s="6" t="str">
        <f ca="1">IFERROR(__xludf.DUMMYFUNCTION("""COMPUTED_VALUE"""),"RB")</f>
        <v>RB</v>
      </c>
      <c r="F6" s="6" t="str">
        <f ca="1">IFERROR(__xludf.DUMMYFUNCTION("""COMPUTED_VALUE"""),"Royal Dean Forest Cycle Club")</f>
        <v>Royal Dean Forest Cycle Club</v>
      </c>
      <c r="G6" s="7">
        <f ca="1">IFERROR(__xludf.DUMMYFUNCTION("""COMPUTED_VALUE"""),0.0154976851845276)</f>
        <v>1.54976851845276E-2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IFERROR(__xludf.DUMMYFUNCTION("""COMPUTED_VALUE"""),42)</f>
        <v>42</v>
      </c>
      <c r="B7" s="6" t="str">
        <f ca="1">IFERROR(__xludf.DUMMYFUNCTION("""COMPUTED_VALUE"""),"Burnett")</f>
        <v>Burnett</v>
      </c>
      <c r="C7" s="6" t="str">
        <f ca="1">IFERROR(__xludf.DUMMYFUNCTION("""COMPUTED_VALUE"""),"James")</f>
        <v>James</v>
      </c>
      <c r="D7" s="6" t="str">
        <f ca="1">IFERROR(__xludf.DUMMYFUNCTION("""COMPUTED_VALUE"""),"Open")</f>
        <v>Open</v>
      </c>
      <c r="E7" s="6" t="str">
        <f ca="1">IFERROR(__xludf.DUMMYFUNCTION("""COMPUTED_VALUE"""),"RB")</f>
        <v>RB</v>
      </c>
      <c r="F7" s="6" t="str">
        <f ca="1">IFERROR(__xludf.DUMMYFUNCTION("""COMPUTED_VALUE"""),"Edinburgh Road Club")</f>
        <v>Edinburgh Road Club</v>
      </c>
      <c r="G7" s="7">
        <f ca="1">IFERROR(__xludf.DUMMYFUNCTION("""COMPUTED_VALUE"""),0.015902777777228)</f>
        <v>1.5902777777228001E-2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IFERROR(__xludf.DUMMYFUNCTION("""COMPUTED_VALUE"""),47)</f>
        <v>47</v>
      </c>
      <c r="B8" s="6" t="str">
        <f ca="1">IFERROR(__xludf.DUMMYFUNCTION("""COMPUTED_VALUE"""),"Taylor")</f>
        <v>Taylor</v>
      </c>
      <c r="C8" s="6" t="str">
        <f ca="1">IFERROR(__xludf.DUMMYFUNCTION("""COMPUTED_VALUE"""),"Ross")</f>
        <v>Ross</v>
      </c>
      <c r="D8" s="6" t="str">
        <f ca="1">IFERROR(__xludf.DUMMYFUNCTION("""COMPUTED_VALUE"""),"Open")</f>
        <v>Open</v>
      </c>
      <c r="E8" s="6" t="str">
        <f ca="1">IFERROR(__xludf.DUMMYFUNCTION("""COMPUTED_VALUE"""),"TT")</f>
        <v>TT</v>
      </c>
      <c r="F8" s="6" t="str">
        <f ca="1">IFERROR(__xludf.DUMMYFUNCTION("""COMPUTED_VALUE"""),"Edinburgh Road Club")</f>
        <v>Edinburgh Road Club</v>
      </c>
      <c r="G8" s="7">
        <f ca="1">IFERROR(__xludf.DUMMYFUNCTION("""COMPUTED_VALUE"""),0.0159143518503697)</f>
        <v>1.5914351850369698E-2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IFERROR(__xludf.DUMMYFUNCTION("""COMPUTED_VALUE"""),44)</f>
        <v>44</v>
      </c>
      <c r="B9" s="6" t="str">
        <f ca="1">IFERROR(__xludf.DUMMYFUNCTION("""COMPUTED_VALUE"""),"Jordan")</f>
        <v>Jordan</v>
      </c>
      <c r="C9" s="6" t="str">
        <f ca="1">IFERROR(__xludf.DUMMYFUNCTION("""COMPUTED_VALUE"""),"Jamie")</f>
        <v>Jamie</v>
      </c>
      <c r="D9" s="6" t="str">
        <f ca="1">IFERROR(__xludf.DUMMYFUNCTION("""COMPUTED_VALUE"""),"Open")</f>
        <v>Open</v>
      </c>
      <c r="E9" s="6" t="str">
        <f ca="1">IFERROR(__xludf.DUMMYFUNCTION("""COMPUTED_VALUE"""),"RB")</f>
        <v>RB</v>
      </c>
      <c r="F9" s="6" t="str">
        <f ca="1">IFERROR(__xludf.DUMMYFUNCTION("""COMPUTED_VALUE"""),"#I have no club")</f>
        <v>#I have no club</v>
      </c>
      <c r="G9" s="7">
        <f ca="1">IFERROR(__xludf.DUMMYFUNCTION("""COMPUTED_VALUE"""),0.0161226851851097)</f>
        <v>1.61226851851097E-2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IFERROR(__xludf.DUMMYFUNCTION("""COMPUTED_VALUE"""),40)</f>
        <v>40</v>
      </c>
      <c r="B10" s="6" t="str">
        <f ca="1">IFERROR(__xludf.DUMMYFUNCTION("""COMPUTED_VALUE"""),"Robinson")</f>
        <v>Robinson</v>
      </c>
      <c r="C10" s="6" t="str">
        <f ca="1">IFERROR(__xludf.DUMMYFUNCTION("""COMPUTED_VALUE"""),"Rupert")</f>
        <v>Rupert</v>
      </c>
      <c r="D10" s="6" t="str">
        <f ca="1">IFERROR(__xludf.DUMMYFUNCTION("""COMPUTED_VALUE"""),"Open")</f>
        <v>Open</v>
      </c>
      <c r="E10" s="6" t="str">
        <f ca="1">IFERROR(__xludf.DUMMYFUNCTION("""COMPUTED_VALUE"""),"TT")</f>
        <v>TT</v>
      </c>
      <c r="F10" s="6" t="str">
        <f ca="1">IFERROR(__xludf.DUMMYFUNCTION("""COMPUTED_VALUE"""),"Destination Bike RT")</f>
        <v>Destination Bike RT</v>
      </c>
      <c r="G10" s="7">
        <f ca="1">IFERROR(__xludf.DUMMYFUNCTION("""COMPUTED_VALUE"""),0.016284722223645)</f>
        <v>1.6284722223645E-2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IFERROR(__xludf.DUMMYFUNCTION("""COMPUTED_VALUE"""),36)</f>
        <v>36</v>
      </c>
      <c r="B11" s="6" t="str">
        <f ca="1">IFERROR(__xludf.DUMMYFUNCTION("""COMPUTED_VALUE"""),"Wee")</f>
        <v>Wee</v>
      </c>
      <c r="C11" s="6" t="str">
        <f ca="1">IFERROR(__xludf.DUMMYFUNCTION("""COMPUTED_VALUE"""),"Jordan")</f>
        <v>Jordan</v>
      </c>
      <c r="D11" s="6" t="str">
        <f ca="1">IFERROR(__xludf.DUMMYFUNCTION("""COMPUTED_VALUE"""),"Open")</f>
        <v>Open</v>
      </c>
      <c r="E11" s="6" t="str">
        <f ca="1">IFERROR(__xludf.DUMMYFUNCTION("""COMPUTED_VALUE"""),"TT")</f>
        <v>TT</v>
      </c>
      <c r="F11" s="6" t="str">
        <f ca="1">IFERROR(__xludf.DUMMYFUNCTION("""COMPUTED_VALUE"""),"Edinburgh Triathletes")</f>
        <v>Edinburgh Triathletes</v>
      </c>
      <c r="G11" s="7">
        <f ca="1">IFERROR(__xludf.DUMMYFUNCTION("""COMPUTED_VALUE"""),0.0163310185198497)</f>
        <v>1.6331018519849701E-2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IFERROR(__xludf.DUMMYFUNCTION("""COMPUTED_VALUE"""),38)</f>
        <v>38</v>
      </c>
      <c r="B12" s="6" t="str">
        <f ca="1">IFERROR(__xludf.DUMMYFUNCTION("""COMPUTED_VALUE"""),"Johnston")</f>
        <v>Johnston</v>
      </c>
      <c r="C12" s="6" t="str">
        <f ca="1">IFERROR(__xludf.DUMMYFUNCTION("""COMPUTED_VALUE"""),"Lauren")</f>
        <v>Lauren</v>
      </c>
      <c r="D12" s="6" t="str">
        <f ca="1">IFERROR(__xludf.DUMMYFUNCTION("""COMPUTED_VALUE"""),"Female")</f>
        <v>Female</v>
      </c>
      <c r="E12" s="6" t="str">
        <f ca="1">IFERROR(__xludf.DUMMYFUNCTION("""COMPUTED_VALUE"""),"RB")</f>
        <v>RB</v>
      </c>
      <c r="F12" s="6" t="str">
        <f ca="1">IFERROR(__xludf.DUMMYFUNCTION("""COMPUTED_VALUE"""),"Hervelo Cycling Club")</f>
        <v>Hervelo Cycling Club</v>
      </c>
      <c r="G12" s="7">
        <f ca="1">IFERROR(__xludf.DUMMYFUNCTION("""COMPUTED_VALUE"""),0.0170023148129985)</f>
        <v>1.7002314812998499E-2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IFERROR(__xludf.DUMMYFUNCTION("""COMPUTED_VALUE"""),37)</f>
        <v>37</v>
      </c>
      <c r="B13" s="6" t="str">
        <f ca="1">IFERROR(__xludf.DUMMYFUNCTION("""COMPUTED_VALUE"""),"Hellewell")</f>
        <v>Hellewell</v>
      </c>
      <c r="C13" s="6" t="str">
        <f ca="1">IFERROR(__xludf.DUMMYFUNCTION("""COMPUTED_VALUE"""),"Simon")</f>
        <v>Simon</v>
      </c>
      <c r="D13" s="6" t="str">
        <f ca="1">IFERROR(__xludf.DUMMYFUNCTION("""COMPUTED_VALUE"""),"Open")</f>
        <v>Open</v>
      </c>
      <c r="E13" s="6" t="str">
        <f ca="1">IFERROR(__xludf.DUMMYFUNCTION("""COMPUTED_VALUE"""),"RB")</f>
        <v>RB</v>
      </c>
      <c r="F13" s="6" t="str">
        <f ca="1">IFERROR(__xludf.DUMMYFUNCTION("""COMPUTED_VALUE"""),"Edinburgh Road Club")</f>
        <v>Edinburgh Road Club</v>
      </c>
      <c r="G13" s="7">
        <f ca="1">IFERROR(__xludf.DUMMYFUNCTION("""COMPUTED_VALUE"""),0.0170717592591245)</f>
        <v>1.7071759259124498E-2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>
        <f ca="1">IFERROR(__xludf.DUMMYFUNCTION("""COMPUTED_VALUE"""),35)</f>
        <v>35</v>
      </c>
      <c r="B14" s="6" t="str">
        <f ca="1">IFERROR(__xludf.DUMMYFUNCTION("""COMPUTED_VALUE"""),"Alexander")</f>
        <v>Alexander</v>
      </c>
      <c r="C14" s="6" t="str">
        <f ca="1">IFERROR(__xludf.DUMMYFUNCTION("""COMPUTED_VALUE"""),"Paul")</f>
        <v>Paul</v>
      </c>
      <c r="D14" s="6" t="str">
        <f ca="1">IFERROR(__xludf.DUMMYFUNCTION("""COMPUTED_VALUE"""),"Open")</f>
        <v>Open</v>
      </c>
      <c r="E14" s="6" t="str">
        <f ca="1">IFERROR(__xludf.DUMMYFUNCTION("""COMPUTED_VALUE"""),"RB")</f>
        <v>RB</v>
      </c>
      <c r="F14" s="6" t="str">
        <f ca="1">IFERROR(__xludf.DUMMYFUNCTION("""COMPUTED_VALUE"""),"Musselburgh RCC")</f>
        <v>Musselburgh RCC</v>
      </c>
      <c r="G14" s="7">
        <f ca="1">IFERROR(__xludf.DUMMYFUNCTION("""COMPUTED_VALUE"""),0.0171990740745968)</f>
        <v>1.7199074074596799E-2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>
        <f ca="1">IFERROR(__xludf.DUMMYFUNCTION("""COMPUTED_VALUE"""),34)</f>
        <v>34</v>
      </c>
      <c r="B15" s="6" t="str">
        <f ca="1">IFERROR(__xludf.DUMMYFUNCTION("""COMPUTED_VALUE"""),"Tomlin")</f>
        <v>Tomlin</v>
      </c>
      <c r="C15" s="6" t="str">
        <f ca="1">IFERROR(__xludf.DUMMYFUNCTION("""COMPUTED_VALUE"""),"Nina")</f>
        <v>Nina</v>
      </c>
      <c r="D15" s="6" t="str">
        <f ca="1">IFERROR(__xludf.DUMMYFUNCTION("""COMPUTED_VALUE"""),"Female")</f>
        <v>Female</v>
      </c>
      <c r="E15" s="6" t="str">
        <f ca="1">IFERROR(__xludf.DUMMYFUNCTION("""COMPUTED_VALUE"""),"TT")</f>
        <v>TT</v>
      </c>
      <c r="F15" s="6" t="str">
        <f ca="1">IFERROR(__xludf.DUMMYFUNCTION("""COMPUTED_VALUE"""),"West Lothian Clarion")</f>
        <v>West Lothian Clarion</v>
      </c>
      <c r="G15" s="7">
        <f ca="1">IFERROR(__xludf.DUMMYFUNCTION("""COMPUTED_VALUE"""),0.0184953703719656)</f>
        <v>1.8495370371965601E-2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>
        <f ca="1">IFERROR(__xludf.DUMMYFUNCTION("""COMPUTED_VALUE"""),33)</f>
        <v>33</v>
      </c>
      <c r="B16" s="6" t="str">
        <f ca="1">IFERROR(__xludf.DUMMYFUNCTION("""COMPUTED_VALUE"""),"Campbell")</f>
        <v>Campbell</v>
      </c>
      <c r="C16" s="6" t="str">
        <f ca="1">IFERROR(__xludf.DUMMYFUNCTION("""COMPUTED_VALUE"""),"Grace")</f>
        <v>Grace</v>
      </c>
      <c r="D16" s="6" t="str">
        <f ca="1">IFERROR(__xludf.DUMMYFUNCTION("""COMPUTED_VALUE"""),"Female")</f>
        <v>Female</v>
      </c>
      <c r="E16" s="6" t="str">
        <f ca="1">IFERROR(__xludf.DUMMYFUNCTION("""COMPUTED_VALUE"""),"RB")</f>
        <v>RB</v>
      </c>
      <c r="F16" s="6" t="str">
        <f ca="1">IFERROR(__xludf.DUMMYFUNCTION("""COMPUTED_VALUE"""),"#I have no club")</f>
        <v>#I have no club</v>
      </c>
      <c r="G16" s="7">
        <f ca="1">IFERROR(__xludf.DUMMYFUNCTION("""COMPUTED_VALUE"""),0.0185763888875953)</f>
        <v>1.8576388887595299E-2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>
        <f ca="1">IFERROR(__xludf.DUMMYFUNCTION("""COMPUTED_VALUE"""),32)</f>
        <v>32</v>
      </c>
      <c r="B17" s="6" t="str">
        <f ca="1">IFERROR(__xludf.DUMMYFUNCTION("""COMPUTED_VALUE"""),"Mackintosh")</f>
        <v>Mackintosh</v>
      </c>
      <c r="C17" s="6" t="str">
        <f ca="1">IFERROR(__xludf.DUMMYFUNCTION("""COMPUTED_VALUE"""),"Niamh")</f>
        <v>Niamh</v>
      </c>
      <c r="D17" s="6" t="str">
        <f ca="1">IFERROR(__xludf.DUMMYFUNCTION("""COMPUTED_VALUE"""),"Female")</f>
        <v>Female</v>
      </c>
      <c r="E17" s="6" t="str">
        <f ca="1">IFERROR(__xludf.DUMMYFUNCTION("""COMPUTED_VALUE"""),"RB")</f>
        <v>RB</v>
      </c>
      <c r="F17" s="6" t="str">
        <f ca="1">IFERROR(__xludf.DUMMYFUNCTION("""COMPUTED_VALUE"""),"#I have no club")</f>
        <v>#I have no club</v>
      </c>
      <c r="G17" s="7">
        <f ca="1">IFERROR(__xludf.DUMMYFUNCTION("""COMPUTED_VALUE"""),0.0193287037036498)</f>
        <v>1.9328703703649801E-2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>
        <f ca="1">IFERROR(__xludf.DUMMYFUNCTION("""COMPUTED_VALUE"""),31)</f>
        <v>31</v>
      </c>
      <c r="B18" s="6" t="str">
        <f ca="1">IFERROR(__xludf.DUMMYFUNCTION("""COMPUTED_VALUE"""),"De Malet Roquefort")</f>
        <v>De Malet Roquefort</v>
      </c>
      <c r="C18" s="6" t="str">
        <f ca="1">IFERROR(__xludf.DUMMYFUNCTION("""COMPUTED_VALUE"""),"Sophie")</f>
        <v>Sophie</v>
      </c>
      <c r="D18" s="6" t="str">
        <f ca="1">IFERROR(__xludf.DUMMYFUNCTION("""COMPUTED_VALUE"""),"Female")</f>
        <v>Female</v>
      </c>
      <c r="E18" s="6" t="str">
        <f ca="1">IFERROR(__xludf.DUMMYFUNCTION("""COMPUTED_VALUE"""),"TT")</f>
        <v>TT</v>
      </c>
      <c r="F18" s="6" t="str">
        <f ca="1">IFERROR(__xludf.DUMMYFUNCTION("""COMPUTED_VALUE"""),"Hervelo Cycling Club")</f>
        <v>Hervelo Cycling Club</v>
      </c>
      <c r="G18" s="7">
        <f ca="1">IFERROR(__xludf.DUMMYFUNCTION("""COMPUTED_VALUE"""),0.0211111111093487)</f>
        <v>2.1111111109348699E-2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 t="str">
        <f ca="1">IFERROR(__xludf.DUMMYFUNCTION("""COMPUTED_VALUE"""),"")</f>
        <v/>
      </c>
      <c r="B19" s="6" t="str">
        <f ca="1">IFERROR(__xludf.DUMMYFUNCTION("""COMPUTED_VALUE"""),"")</f>
        <v/>
      </c>
      <c r="C19" s="6" t="str">
        <f ca="1">IFERROR(__xludf.DUMMYFUNCTION("""COMPUTED_VALUE"""),"")</f>
        <v/>
      </c>
      <c r="D19" s="6" t="str">
        <f ca="1">IFERROR(__xludf.DUMMYFUNCTION("""COMPUTED_VALUE"""),"")</f>
        <v/>
      </c>
      <c r="E19" s="6" t="str">
        <f ca="1">IFERROR(__xludf.DUMMYFUNCTION("""COMPUTED_VALUE"""),"")</f>
        <v/>
      </c>
      <c r="F19" s="6" t="str">
        <f ca="1">IFERROR(__xludf.DUMMYFUNCTION("""COMPUTED_VALUE"""),"")</f>
        <v/>
      </c>
      <c r="G19" s="7" t="str">
        <f ca="1">IFERROR(__xludf.DUMMYFUNCTION("""COMPUTED_VALUE"""),"")</f>
        <v/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>
        <f ca="1">IFERROR(__xludf.DUMMYFUNCTION("""COMPUTED_VALUE"""),39)</f>
        <v>39</v>
      </c>
      <c r="B20" s="6" t="str">
        <f ca="1">IFERROR(__xludf.DUMMYFUNCTION("""COMPUTED_VALUE"""),"Shanley")</f>
        <v>Shanley</v>
      </c>
      <c r="C20" s="6" t="str">
        <f ca="1">IFERROR(__xludf.DUMMYFUNCTION("""COMPUTED_VALUE"""),"George")</f>
        <v>George</v>
      </c>
      <c r="D20" s="6" t="str">
        <f ca="1">IFERROR(__xludf.DUMMYFUNCTION("""COMPUTED_VALUE"""),"Open")</f>
        <v>Open</v>
      </c>
      <c r="E20" s="6" t="str">
        <f ca="1">IFERROR(__xludf.DUMMYFUNCTION("""COMPUTED_VALUE"""),"TT")</f>
        <v>TT</v>
      </c>
      <c r="F20" s="6" t="str">
        <f ca="1">IFERROR(__xludf.DUMMYFUNCTION("""COMPUTED_VALUE"""),"Kinross CC")</f>
        <v>Kinross CC</v>
      </c>
      <c r="G20" s="7" t="str">
        <f ca="1">IFERROR(__xludf.DUMMYFUNCTION("""COMPUTED_VALUE"""),"DNS")</f>
        <v>DNS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>
        <f ca="1">IFERROR(__xludf.DUMMYFUNCTION("""COMPUTED_VALUE"""),45)</f>
        <v>45</v>
      </c>
      <c r="B21" s="6" t="str">
        <f ca="1">IFERROR(__xludf.DUMMYFUNCTION("""COMPUTED_VALUE"""),"Cockerline")</f>
        <v>Cockerline</v>
      </c>
      <c r="C21" s="6" t="str">
        <f ca="1">IFERROR(__xludf.DUMMYFUNCTION("""COMPUTED_VALUE"""),"Rob")</f>
        <v>Rob</v>
      </c>
      <c r="D21" s="6" t="str">
        <f ca="1">IFERROR(__xludf.DUMMYFUNCTION("""COMPUTED_VALUE"""),"Open")</f>
        <v>Open</v>
      </c>
      <c r="E21" s="6" t="str">
        <f ca="1">IFERROR(__xludf.DUMMYFUNCTION("""COMPUTED_VALUE"""),"RB")</f>
        <v>RB</v>
      </c>
      <c r="F21" s="6" t="str">
        <f ca="1">IFERROR(__xludf.DUMMYFUNCTION("""COMPUTED_VALUE"""),"#I have no club")</f>
        <v>#I have no club</v>
      </c>
      <c r="G21" s="7" t="str">
        <f ca="1">IFERROR(__xludf.DUMMYFUNCTION("""COMPUTED_VALUE"""),"DNS")</f>
        <v>DNS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>
        <f ca="1">IFERROR(__xludf.DUMMYFUNCTION("""COMPUTED_VALUE"""),48)</f>
        <v>48</v>
      </c>
      <c r="B22" s="6" t="str">
        <f ca="1">IFERROR(__xludf.DUMMYFUNCTION("""COMPUTED_VALUE"""),"Monks")</f>
        <v>Monks</v>
      </c>
      <c r="C22" s="6" t="str">
        <f ca="1">IFERROR(__xludf.DUMMYFUNCTION("""COMPUTED_VALUE"""),"Basil")</f>
        <v>Basil</v>
      </c>
      <c r="D22" s="6" t="str">
        <f ca="1">IFERROR(__xludf.DUMMYFUNCTION("""COMPUTED_VALUE"""),"Open")</f>
        <v>Open</v>
      </c>
      <c r="E22" s="6" t="str">
        <f ca="1">IFERROR(__xludf.DUMMYFUNCTION("""COMPUTED_VALUE"""),"TT")</f>
        <v>TT</v>
      </c>
      <c r="F22" s="6" t="str">
        <f ca="1">IFERROR(__xludf.DUMMYFUNCTION("""COMPUTED_VALUE"""),"Edinburgh Road Club")</f>
        <v>Edinburgh Road Club</v>
      </c>
      <c r="G22" s="7" t="str">
        <f ca="1">IFERROR(__xludf.DUMMYFUNCTION("""COMPUTED_VALUE"""),"DNS")</f>
        <v>DNS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</sheetData>
  <mergeCells count="1">
    <mergeCell ref="A1:B1"/>
  </mergeCells>
  <dataValidations count="1">
    <dataValidation type="list" allowBlank="1" showErrorMessage="1" sqref="G1" xr:uid="{00000000-0002-0000-01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16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2024-09-08T21:03:08Z</dcterms:modified>
</cp:coreProperties>
</file>