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2/"/>
    </mc:Choice>
  </mc:AlternateContent>
  <xr:revisionPtr revIDLastSave="2" documentId="8_{E59FFDC0-D394-49F1-9CDF-76DFEC9FFFC4}" xr6:coauthVersionLast="47" xr6:coauthVersionMax="47" xr10:uidLastSave="{866B257D-E470-4535-B584-6597E3462492}"/>
  <bookViews>
    <workbookView xWindow="-108" yWindow="-108" windowWidth="23256" windowHeight="12456" tabRatio="741" xr2:uid="{00000000-000D-0000-FFFF-FFFF00000000}"/>
  </bookViews>
  <sheets>
    <sheet name="Week 12" sheetId="6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S171" i="19"/>
  <c r="R171" i="19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S161" i="19"/>
  <c r="R161" i="19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S160" i="19"/>
  <c r="R160" i="19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S90" i="19"/>
  <c r="R90" i="19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S71" i="19"/>
  <c r="R71" i="19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S45" i="19"/>
  <c r="R45" i="19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S20" i="19"/>
  <c r="R20" i="19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25" i="6"/>
  <c r="F25" i="6"/>
  <c r="E25" i="6"/>
  <c r="D25" i="6"/>
  <c r="C25" i="6"/>
  <c r="B25" i="6"/>
  <c r="A25" i="6"/>
  <c r="G24" i="6"/>
  <c r="F24" i="6"/>
  <c r="E24" i="6"/>
  <c r="D24" i="6"/>
  <c r="C24" i="6"/>
  <c r="B24" i="6"/>
  <c r="A24" i="6"/>
  <c r="G23" i="6"/>
  <c r="F23" i="6"/>
  <c r="E23" i="6"/>
  <c r="D23" i="6"/>
  <c r="C23" i="6"/>
  <c r="B23" i="6"/>
  <c r="A23" i="6"/>
  <c r="G22" i="6"/>
  <c r="F22" i="6"/>
  <c r="E22" i="6"/>
  <c r="D22" i="6"/>
  <c r="C22" i="6"/>
  <c r="B22" i="6"/>
  <c r="A22" i="6"/>
  <c r="G21" i="6"/>
  <c r="F21" i="6"/>
  <c r="E21" i="6"/>
  <c r="D21" i="6"/>
  <c r="C21" i="6"/>
  <c r="B21" i="6"/>
  <c r="A21" i="6"/>
  <c r="G20" i="6"/>
  <c r="F20" i="6"/>
  <c r="E20" i="6"/>
  <c r="D20" i="6"/>
  <c r="C20" i="6"/>
  <c r="B20" i="6"/>
  <c r="G19" i="6"/>
  <c r="F19" i="6"/>
  <c r="E19" i="6"/>
  <c r="D19" i="6"/>
  <c r="C19" i="6"/>
  <c r="B19" i="6"/>
  <c r="A19" i="6"/>
  <c r="G18" i="6"/>
  <c r="F18" i="6"/>
  <c r="E18" i="6"/>
  <c r="D18" i="6"/>
  <c r="C18" i="6"/>
  <c r="B18" i="6"/>
  <c r="A18" i="6"/>
  <c r="G17" i="6"/>
  <c r="F17" i="6"/>
  <c r="E17" i="6"/>
  <c r="D17" i="6"/>
  <c r="C17" i="6"/>
  <c r="B17" i="6"/>
  <c r="A17" i="6"/>
  <c r="G16" i="6"/>
  <c r="F16" i="6"/>
  <c r="E16" i="6"/>
  <c r="D16" i="6"/>
  <c r="C16" i="6"/>
  <c r="B16" i="6"/>
  <c r="A16" i="6"/>
  <c r="G15" i="6"/>
  <c r="F15" i="6"/>
  <c r="E15" i="6"/>
  <c r="D15" i="6"/>
  <c r="C15" i="6"/>
  <c r="B15" i="6"/>
  <c r="A15" i="6"/>
  <c r="G14" i="6"/>
  <c r="F14" i="6"/>
  <c r="E14" i="6"/>
  <c r="D14" i="6"/>
  <c r="C14" i="6"/>
  <c r="B14" i="6"/>
  <c r="A14" i="6"/>
  <c r="G13" i="6"/>
  <c r="F13" i="6"/>
  <c r="E13" i="6"/>
  <c r="D13" i="6"/>
  <c r="C13" i="6"/>
  <c r="B13" i="6"/>
  <c r="A13" i="6"/>
  <c r="G12" i="6"/>
  <c r="F12" i="6"/>
  <c r="E12" i="6"/>
  <c r="D12" i="6"/>
  <c r="C12" i="6"/>
  <c r="B12" i="6"/>
  <c r="A12" i="6"/>
  <c r="G11" i="6"/>
  <c r="F11" i="6"/>
  <c r="E11" i="6"/>
  <c r="D11" i="6"/>
  <c r="C11" i="6"/>
  <c r="B11" i="6"/>
  <c r="A11" i="6"/>
  <c r="G10" i="6"/>
  <c r="F10" i="6"/>
  <c r="E10" i="6"/>
  <c r="D10" i="6"/>
  <c r="C10" i="6"/>
  <c r="B10" i="6"/>
  <c r="A10" i="6"/>
  <c r="G9" i="6"/>
  <c r="F9" i="6"/>
  <c r="E9" i="6"/>
  <c r="D9" i="6"/>
  <c r="C9" i="6"/>
  <c r="B9" i="6"/>
  <c r="A9" i="6"/>
  <c r="G8" i="6"/>
  <c r="F8" i="6"/>
  <c r="E8" i="6"/>
  <c r="D8" i="6"/>
  <c r="C8" i="6"/>
  <c r="B8" i="6"/>
  <c r="A8" i="6"/>
  <c r="G7" i="6"/>
  <c r="F7" i="6"/>
  <c r="E7" i="6"/>
  <c r="D7" i="6"/>
  <c r="C7" i="6"/>
  <c r="B7" i="6"/>
  <c r="A7" i="6"/>
  <c r="G6" i="6"/>
  <c r="F6" i="6"/>
  <c r="E6" i="6"/>
  <c r="D6" i="6"/>
  <c r="C6" i="6"/>
  <c r="B6" i="6"/>
  <c r="A6" i="6"/>
  <c r="G5" i="6"/>
  <c r="F5" i="6"/>
  <c r="E5" i="6"/>
  <c r="D5" i="6"/>
  <c r="C5" i="6"/>
  <c r="B5" i="6"/>
  <c r="A5" i="6"/>
  <c r="G4" i="6"/>
  <c r="F4" i="6"/>
  <c r="E4" i="6"/>
  <c r="D4" i="6"/>
  <c r="C4" i="6"/>
  <c r="B4" i="6"/>
  <c r="A4" i="6"/>
  <c r="G3" i="6"/>
  <c r="F3" i="6"/>
  <c r="E3" i="6"/>
  <c r="D3" i="6"/>
  <c r="C3" i="6"/>
  <c r="B3" i="6"/>
  <c r="A3" i="6"/>
  <c r="G2" i="6"/>
  <c r="F2" i="6"/>
  <c r="E2" i="6"/>
  <c r="D2" i="6"/>
  <c r="C2" i="6"/>
  <c r="B2" i="6"/>
  <c r="A2" i="6"/>
  <c r="I1" i="6"/>
  <c r="F1" i="6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<sst xmlns="http://schemas.openxmlformats.org/spreadsheetml/2006/main" count="1068" uniqueCount="346">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</sst>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2:G23">
  <tableColumns count="7">
    <tableColumn id="1" xr3:uid="{00000000-0010-0000-0500-000001000000}" name="No"/>
    <tableColumn id="2" xr3:uid="{00000000-0010-0000-0500-000002000000}" name="Last Name"/>
    <tableColumn id="3" xr3:uid="{00000000-0010-0000-0500-000003000000}" name="First Name"/>
    <tableColumn id="4" xr3:uid="{00000000-0010-0000-0500-000004000000}" name="Category"/>
    <tableColumn id="5" xr3:uid="{00000000-0010-0000-0500-000005000000}" name="Bike"/>
    <tableColumn id="6" xr3:uid="{00000000-0010-0000-0500-000006000000}" name="Club"/>
    <tableColumn id="7" xr3:uid="{00000000-0010-0000-0500-000007000000}" name="Time (mm:ss)"/>
  </tableColumns>
  <tableStyleInfo name="Week 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 summaryRight="0"/>
  </sheetPr>
  <dimension ref="A1:X996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45504</v>
      </c>
      <c r="G1" s="5" t="s">
        <v>6</v>
      </c>
      <c r="H1" s="6"/>
      <c r="I1" s="6">
        <f>VLOOKUP(G1,Week_Event,2,FALSE())</f>
        <v>14851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IFERROR(__xludf.DUMMYFUNCTION("""COMPUTED_VALUE"""),51)</f>
        <v>51</v>
      </c>
      <c r="B3" s="6" t="str">
        <f ca="1">IFERROR(__xludf.DUMMYFUNCTION("""COMPUTED_VALUE"""),"Waller")</f>
        <v>Waller</v>
      </c>
      <c r="C3" s="6" t="str">
        <f ca="1">IFERROR(__xludf.DUMMYFUNCTION("""COMPUTED_VALUE"""),"Sandy")</f>
        <v>Sandy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IFERROR(__xludf.DUMMYFUNCTION("""COMPUTED_VALUE"""),0.0138032407425408)</f>
        <v>1.3803240742540799E-2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IFERROR(__xludf.DUMMYFUNCTION("""COMPUTED_VALUE"""),50)</f>
        <v>50</v>
      </c>
      <c r="B4" s="6" t="str">
        <f ca="1">IFERROR(__xludf.DUMMYFUNCTION("""COMPUTED_VALUE"""),"Pemberton")</f>
        <v>Pemberton</v>
      </c>
      <c r="C4" s="6" t="str">
        <f ca="1">IFERROR(__xludf.DUMMYFUNCTION("""COMPUTED_VALUE"""),"Oliver")</f>
        <v>Oliver</v>
      </c>
      <c r="D4" s="6" t="str">
        <f ca="1">IFERROR(__xludf.DUMMYFUNCTION("""COMPUTED_VALUE"""),"Open")</f>
        <v>Open</v>
      </c>
      <c r="E4" s="6" t="str">
        <f ca="1">IFERROR(__xludf.DUMMYFUNCTION("""COMPUTED_VALUE"""),"RB")</f>
        <v>RB</v>
      </c>
      <c r="F4" s="6" t="str">
        <f ca="1">IFERROR(__xludf.DUMMYFUNCTION("""COMPUTED_VALUE"""),"Musselburgh RCC")</f>
        <v>Musselburgh RCC</v>
      </c>
      <c r="G4" s="7">
        <f ca="1">IFERROR(__xludf.DUMMYFUNCTION("""COMPUTED_VALUE"""),0.0145717592604341)</f>
        <v>1.45717592604341E-2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IFERROR(__xludf.DUMMYFUNCTION("""COMPUTED_VALUE"""),48)</f>
        <v>48</v>
      </c>
      <c r="B5" s="6" t="str">
        <f ca="1">IFERROR(__xludf.DUMMYFUNCTION("""COMPUTED_VALUE"""),"Canney")</f>
        <v>Canney</v>
      </c>
      <c r="C5" s="6" t="str">
        <f ca="1">IFERROR(__xludf.DUMMYFUNCTION("""COMPUTED_VALUE"""),"Steve")</f>
        <v>Steve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IFERROR(__xludf.DUMMYFUNCTION("""COMPUTED_VALUE"""),0.0154629629614646)</f>
        <v>1.5462962961464599E-2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IFERROR(__xludf.DUMMYFUNCTION("""COMPUTED_VALUE"""),49)</f>
        <v>49</v>
      </c>
      <c r="B6" s="6" t="str">
        <f ca="1">IFERROR(__xludf.DUMMYFUNCTION("""COMPUTED_VALUE"""),"Harrison")</f>
        <v>Harrison</v>
      </c>
      <c r="C6" s="6" t="str">
        <f ca="1">IFERROR(__xludf.DUMMYFUNCTION("""COMPUTED_VALUE"""),"Sebastian")</f>
        <v>Sebastian</v>
      </c>
      <c r="D6" s="6" t="str">
        <f ca="1">IFERROR(__xludf.DUMMYFUNCTION("""COMPUTED_VALUE"""),"Open")</f>
        <v>Open</v>
      </c>
      <c r="E6" s="6" t="str">
        <f ca="1">IFERROR(__xludf.DUMMYFUNCTION("""COMPUTED_VALUE"""),"TT")</f>
        <v>TT</v>
      </c>
      <c r="F6" s="6" t="str">
        <f ca="1">IFERROR(__xludf.DUMMYFUNCTION("""COMPUTED_VALUE"""),"Islington Cycling Club")</f>
        <v>Islington Cycling Club</v>
      </c>
      <c r="G6" s="7">
        <f ca="1">IFERROR(__xludf.DUMMYFUNCTION("""COMPUTED_VALUE"""),0.0155439814807323)</f>
        <v>1.55439814807323E-2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IFERROR(__xludf.DUMMYFUNCTION("""COMPUTED_VALUE"""),52)</f>
        <v>52</v>
      </c>
      <c r="B7" s="6" t="str">
        <f ca="1">IFERROR(__xludf.DUMMYFUNCTION("""COMPUTED_VALUE"""),"Clark")</f>
        <v>Clark</v>
      </c>
      <c r="C7" s="6" t="str">
        <f ca="1">IFERROR(__xludf.DUMMYFUNCTION("""COMPUTED_VALUE"""),"Angus")</f>
        <v>Angus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IFERROR(__xludf.DUMMYFUNCTION("""COMPUTED_VALUE"""),"Musselburgh RCC")</f>
        <v>Musselburgh RCC</v>
      </c>
      <c r="G7" s="7">
        <f ca="1">IFERROR(__xludf.DUMMYFUNCTION("""COMPUTED_VALUE"""),0.0159050925920428)</f>
        <v>1.5905092592042799E-2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IFERROR(__xludf.DUMMYFUNCTION("""COMPUTED_VALUE"""),45)</f>
        <v>45</v>
      </c>
      <c r="B8" s="6" t="str">
        <f ca="1">IFERROR(__xludf.DUMMYFUNCTION("""COMPUTED_VALUE"""),"Clark")</f>
        <v>Clark</v>
      </c>
      <c r="C8" s="6" t="str">
        <f ca="1">IFERROR(__xludf.DUMMYFUNCTION("""COMPUTED_VALUE"""),"Ross")</f>
        <v>Ross</v>
      </c>
      <c r="D8" s="6" t="str">
        <f ca="1">IFERROR(__xludf.DUMMYFUNCTION("""COMPUTED_VALUE"""),"Open")</f>
        <v>Open</v>
      </c>
      <c r="E8" s="6" t="str">
        <f ca="1">IFERROR(__xludf.DUMMYFUNCTION("""COMPUTED_VALUE"""),"RB")</f>
        <v>RB</v>
      </c>
      <c r="F8" s="6" t="str">
        <f ca="1">IFERROR(__xludf.DUMMYFUNCTION("""COMPUTED_VALUE"""),"#I have no club")</f>
        <v>#I have no club</v>
      </c>
      <c r="G8" s="7">
        <f ca="1">IFERROR(__xludf.DUMMYFUNCTION("""COMPUTED_VALUE"""),0.0166018518535657)</f>
        <v>1.6601851853565702E-2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IFERROR(__xludf.DUMMYFUNCTION("""COMPUTED_VALUE"""),47)</f>
        <v>47</v>
      </c>
      <c r="B9" s="6" t="str">
        <f ca="1">IFERROR(__xludf.DUMMYFUNCTION("""COMPUTED_VALUE"""),"Glover")</f>
        <v>Glover</v>
      </c>
      <c r="C9" s="6" t="str">
        <f ca="1">IFERROR(__xludf.DUMMYFUNCTION("""COMPUTED_VALUE"""),"Neil")</f>
        <v>Neil</v>
      </c>
      <c r="D9" s="6" t="str">
        <f ca="1">IFERROR(__xludf.DUMMYFUNCTION("""COMPUTED_VALUE"""),"Open")</f>
        <v>Open</v>
      </c>
      <c r="E9" s="6" t="str">
        <f ca="1">IFERROR(__xludf.DUMMYFUNCTION("""COMPUTED_VALUE"""),"TT")</f>
        <v>TT</v>
      </c>
      <c r="F9" s="6" t="str">
        <f ca="1">IFERROR(__xludf.DUMMYFUNCTION("""COMPUTED_VALUE"""),"Edinburgh Road Club")</f>
        <v>Edinburgh Road Club</v>
      </c>
      <c r="G9" s="7">
        <f ca="1">IFERROR(__xludf.DUMMYFUNCTION("""COMPUTED_VALUE"""),0.0167708333319751)</f>
        <v>1.6770833331975099E-2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IFERROR(__xludf.DUMMYFUNCTION("""COMPUTED_VALUE"""),35)</f>
        <v>35</v>
      </c>
      <c r="B10" s="6" t="str">
        <f ca="1">IFERROR(__xludf.DUMMYFUNCTION("""COMPUTED_VALUE"""),"Brenes")</f>
        <v>Brenes</v>
      </c>
      <c r="C10" s="6" t="str">
        <f ca="1">IFERROR(__xludf.DUMMYFUNCTION("""COMPUTED_VALUE"""),"Alejandro")</f>
        <v>Alejandro</v>
      </c>
      <c r="D10" s="6" t="str">
        <f ca="1">IFERROR(__xludf.DUMMYFUNCTION("""COMPUTED_VALUE"""),"Open")</f>
        <v>Open</v>
      </c>
      <c r="E10" s="6" t="str">
        <f ca="1">IFERROR(__xludf.DUMMYFUNCTION("""COMPUTED_VALUE"""),"TT")</f>
        <v>TT</v>
      </c>
      <c r="F10" s="6" t="str">
        <f ca="1">IFERROR(__xludf.DUMMYFUNCTION("""COMPUTED_VALUE"""),"Dundee Thistle")</f>
        <v>Dundee Thistle</v>
      </c>
      <c r="G10" s="7">
        <f ca="1">IFERROR(__xludf.DUMMYFUNCTION("""COMPUTED_VALUE"""),0.0168402777781011)</f>
        <v>1.6840277778101102E-2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IFERROR(__xludf.DUMMYFUNCTION("""COMPUTED_VALUE"""),44)</f>
        <v>44</v>
      </c>
      <c r="B11" s="6" t="str">
        <f ca="1">IFERROR(__xludf.DUMMYFUNCTION("""COMPUTED_VALUE"""),"Hellewell")</f>
        <v>Hellewell</v>
      </c>
      <c r="C11" s="6" t="str">
        <f ca="1">IFERROR(__xludf.DUMMYFUNCTION("""COMPUTED_VALUE"""),"Simon")</f>
        <v>Simon</v>
      </c>
      <c r="D11" s="6" t="str">
        <f ca="1">IFERROR(__xludf.DUMMYFUNCTION("""COMPUTED_VALUE"""),"Open")</f>
        <v>Open</v>
      </c>
      <c r="E11" s="6" t="str">
        <f ca="1">IFERROR(__xludf.DUMMYFUNCTION("""COMPUTED_VALUE"""),"RB")</f>
        <v>RB</v>
      </c>
      <c r="F11" s="6" t="str">
        <f ca="1">IFERROR(__xludf.DUMMYFUNCTION("""COMPUTED_VALUE"""),"Edinburgh Road Club")</f>
        <v>Edinburgh Road Club</v>
      </c>
      <c r="G11" s="7">
        <f ca="1">IFERROR(__xludf.DUMMYFUNCTION("""COMPUTED_VALUE"""),0.0171643518515338)</f>
        <v>1.71643518515338E-2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IFERROR(__xludf.DUMMYFUNCTION("""COMPUTED_VALUE"""),42)</f>
        <v>42</v>
      </c>
      <c r="B12" s="6" t="str">
        <f ca="1">IFERROR(__xludf.DUMMYFUNCTION("""COMPUTED_VALUE"""),"Post")</f>
        <v>Post</v>
      </c>
      <c r="C12" s="6" t="str">
        <f ca="1">IFERROR(__xludf.DUMMYFUNCTION("""COMPUTED_VALUE"""),"Jasper")</f>
        <v>Jasper</v>
      </c>
      <c r="D12" s="6" t="str">
        <f ca="1">IFERROR(__xludf.DUMMYFUNCTION("""COMPUTED_VALUE"""),"Open")</f>
        <v>Open</v>
      </c>
      <c r="E12" s="6" t="str">
        <f ca="1">IFERROR(__xludf.DUMMYFUNCTION("""COMPUTED_VALUE"""),"TT")</f>
        <v>TT</v>
      </c>
      <c r="F12" s="6" t="str">
        <f ca="1">IFERROR(__xludf.DUMMYFUNCTION("""COMPUTED_VALUE"""),"Law Wheelers")</f>
        <v>Law Wheelers</v>
      </c>
      <c r="G12" s="7">
        <f ca="1">IFERROR(__xludf.DUMMYFUNCTION("""COMPUTED_VALUE"""),0.0172453703708015)</f>
        <v>1.72453703708015E-2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IFERROR(__xludf.DUMMYFUNCTION("""COMPUTED_VALUE"""),43)</f>
        <v>43</v>
      </c>
      <c r="B13" s="6" t="str">
        <f ca="1">IFERROR(__xludf.DUMMYFUNCTION("""COMPUTED_VALUE"""),"Alexander")</f>
        <v>Alexander</v>
      </c>
      <c r="C13" s="6" t="str">
        <f ca="1">IFERROR(__xludf.DUMMYFUNCTION("""COMPUTED_VALUE"""),"Paul")</f>
        <v>Paul</v>
      </c>
      <c r="D13" s="6" t="str">
        <f ca="1">IFERROR(__xludf.DUMMYFUNCTION("""COMPUTED_VALUE"""),"Open")</f>
        <v>Open</v>
      </c>
      <c r="E13" s="6" t="str">
        <f ca="1">IFERROR(__xludf.DUMMYFUNCTION("""COMPUTED_VALUE"""),"RB")</f>
        <v>RB</v>
      </c>
      <c r="F13" s="6" t="str">
        <f ca="1">IFERROR(__xludf.DUMMYFUNCTION("""COMPUTED_VALUE"""),"Musselburgh RCC")</f>
        <v>Musselburgh RCC</v>
      </c>
      <c r="G13" s="7">
        <f ca="1">IFERROR(__xludf.DUMMYFUNCTION("""COMPUTED_VALUE"""),0.0173842592594155)</f>
        <v>1.7384259259415499E-2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IFERROR(__xludf.DUMMYFUNCTION("""COMPUTED_VALUE"""),38)</f>
        <v>38</v>
      </c>
      <c r="B14" s="6" t="str">
        <f ca="1">IFERROR(__xludf.DUMMYFUNCTION("""COMPUTED_VALUE"""),"Lisowski")</f>
        <v>Lisowski</v>
      </c>
      <c r="C14" s="6" t="str">
        <f ca="1">IFERROR(__xludf.DUMMYFUNCTION("""COMPUTED_VALUE"""),"Zofia")</f>
        <v>Zofia</v>
      </c>
      <c r="D14" s="6" t="str">
        <f ca="1">IFERROR(__xludf.DUMMYFUNCTION("""COMPUTED_VALUE"""),"Female")</f>
        <v>Female</v>
      </c>
      <c r="E14" s="6" t="str">
        <f ca="1">IFERROR(__xludf.DUMMYFUNCTION("""COMPUTED_VALUE"""),"TT")</f>
        <v>TT</v>
      </c>
      <c r="F14" s="6" t="str">
        <f ca="1">IFERROR(__xludf.DUMMYFUNCTION("""COMPUTED_VALUE"""),"Peebles Cycling Club")</f>
        <v>Peebles Cycling Club</v>
      </c>
      <c r="G14" s="7">
        <f ca="1">IFERROR(__xludf.DUMMYFUNCTION("""COMPUTED_VALUE"""),0.0177199074059899)</f>
        <v>1.7719907405989901E-2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IFERROR(__xludf.DUMMYFUNCTION("""COMPUTED_VALUE"""),34)</f>
        <v>34</v>
      </c>
      <c r="B15" s="6" t="str">
        <f ca="1">IFERROR(__xludf.DUMMYFUNCTION("""COMPUTED_VALUE"""),"Denholm")</f>
        <v>Denholm</v>
      </c>
      <c r="C15" s="6" t="str">
        <f ca="1">IFERROR(__xludf.DUMMYFUNCTION("""COMPUTED_VALUE"""),"Katrina")</f>
        <v>Katrina</v>
      </c>
      <c r="D15" s="6" t="str">
        <f ca="1">IFERROR(__xludf.DUMMYFUNCTION("""COMPUTED_VALUE"""),"Female")</f>
        <v>Female</v>
      </c>
      <c r="E15" s="6" t="str">
        <f ca="1">IFERROR(__xludf.DUMMYFUNCTION("""COMPUTED_VALUE"""),"TT")</f>
        <v>TT</v>
      </c>
      <c r="F15" s="6" t="str">
        <f ca="1">IFERROR(__xludf.DUMMYFUNCTION("""COMPUTED_VALUE"""),"Seacroft Whs")</f>
        <v>Seacroft Whs</v>
      </c>
      <c r="G15" s="7">
        <f ca="1">IFERROR(__xludf.DUMMYFUNCTION("""COMPUTED_VALUE"""),0.0178935185176669)</f>
        <v>1.78935185176669E-2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IFERROR(__xludf.DUMMYFUNCTION("""COMPUTED_VALUE"""),36)</f>
        <v>36</v>
      </c>
      <c r="B16" s="6" t="str">
        <f ca="1">IFERROR(__xludf.DUMMYFUNCTION("""COMPUTED_VALUE"""),"Miller")</f>
        <v>Miller</v>
      </c>
      <c r="C16" s="6" t="str">
        <f ca="1">IFERROR(__xludf.DUMMYFUNCTION("""COMPUTED_VALUE"""),"Chris")</f>
        <v>Chris</v>
      </c>
      <c r="D16" s="6" t="str">
        <f ca="1">IFERROR(__xludf.DUMMYFUNCTION("""COMPUTED_VALUE"""),"Open")</f>
        <v>Open</v>
      </c>
      <c r="E16" s="6" t="str">
        <f ca="1">IFERROR(__xludf.DUMMYFUNCTION("""COMPUTED_VALUE"""),"RB")</f>
        <v>RB</v>
      </c>
      <c r="F16" s="6" t="str">
        <f ca="1">IFERROR(__xludf.DUMMYFUNCTION("""COMPUTED_VALUE"""),"#I have no club")</f>
        <v>#I have no club</v>
      </c>
      <c r="G16" s="7">
        <f ca="1">IFERROR(__xludf.DUMMYFUNCTION("""COMPUTED_VALUE"""),0.0179398148138716)</f>
        <v>1.79398148138716E-2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>
        <f ca="1">IFERROR(__xludf.DUMMYFUNCTION("""COMPUTED_VALUE"""),39)</f>
        <v>39</v>
      </c>
      <c r="B17" s="6" t="str">
        <f ca="1">IFERROR(__xludf.DUMMYFUNCTION("""COMPUTED_VALUE"""),"Oliver")</f>
        <v>Oliver</v>
      </c>
      <c r="C17" s="6" t="str">
        <f ca="1">IFERROR(__xludf.DUMMYFUNCTION("""COMPUTED_VALUE"""),"Calum")</f>
        <v>Calum</v>
      </c>
      <c r="D17" s="6" t="str">
        <f ca="1">IFERROR(__xludf.DUMMYFUNCTION("""COMPUTED_VALUE"""),"Open")</f>
        <v>Open</v>
      </c>
      <c r="E17" s="6" t="str">
        <f ca="1">IFERROR(__xludf.DUMMYFUNCTION("""COMPUTED_VALUE"""),"RB")</f>
        <v>RB</v>
      </c>
      <c r="F17" s="6" t="str">
        <f ca="1">IFERROR(__xludf.DUMMYFUNCTION("""COMPUTED_VALUE"""),"Livingston Cycling Club")</f>
        <v>Livingston Cycling Club</v>
      </c>
      <c r="G17" s="7">
        <f ca="1">IFERROR(__xludf.DUMMYFUNCTION("""COMPUTED_VALUE"""),0.0179513888906512)</f>
        <v>1.7951388890651201E-2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>
        <f ca="1">IFERROR(__xludf.DUMMYFUNCTION("""COMPUTED_VALUE"""),37)</f>
        <v>37</v>
      </c>
      <c r="B18" s="6" t="str">
        <f ca="1">IFERROR(__xludf.DUMMYFUNCTION("""COMPUTED_VALUE"""),"Rother ")</f>
        <v xml:space="preserve">Rother </v>
      </c>
      <c r="C18" s="6" t="str">
        <f ca="1">IFERROR(__xludf.DUMMYFUNCTION("""COMPUTED_VALUE"""),"Penny")</f>
        <v>Penny</v>
      </c>
      <c r="D18" s="6" t="str">
        <f ca="1">IFERROR(__xludf.DUMMYFUNCTION("""COMPUTED_VALUE"""),"Female")</f>
        <v>Female</v>
      </c>
      <c r="E18" s="6" t="str">
        <f ca="1">IFERROR(__xludf.DUMMYFUNCTION("""COMPUTED_VALUE"""),"TT")</f>
        <v>TT</v>
      </c>
      <c r="F18" s="6" t="str">
        <f ca="1">IFERROR(__xludf.DUMMYFUNCTION("""COMPUTED_VALUE"""),"Edinburgh Road Club")</f>
        <v>Edinburgh Road Club</v>
      </c>
      <c r="G18" s="7">
        <f ca="1">IFERROR(__xludf.DUMMYFUNCTION("""COMPUTED_VALUE"""),0.0179745370369346)</f>
        <v>1.79745370369346E-2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>
        <f ca="1">IFERROR(__xludf.DUMMYFUNCTION("""COMPUTED_VALUE"""),32)</f>
        <v>32</v>
      </c>
      <c r="B19" s="6" t="str">
        <f ca="1">IFERROR(__xludf.DUMMYFUNCTION("""COMPUTED_VALUE"""),"Tomlin")</f>
        <v>Tomlin</v>
      </c>
      <c r="C19" s="6" t="str">
        <f ca="1">IFERROR(__xludf.DUMMYFUNCTION("""COMPUTED_VALUE"""),"Nina")</f>
        <v>Nina</v>
      </c>
      <c r="D19" s="6" t="str">
        <f ca="1">IFERROR(__xludf.DUMMYFUNCTION("""COMPUTED_VALUE"""),"Female")</f>
        <v>Female</v>
      </c>
      <c r="E19" s="6" t="str">
        <f ca="1">IFERROR(__xludf.DUMMYFUNCTION("""COMPUTED_VALUE"""),"TT")</f>
        <v>TT</v>
      </c>
      <c r="F19" s="6" t="str">
        <f ca="1">IFERROR(__xludf.DUMMYFUNCTION("""COMPUTED_VALUE"""),"West Lothian Clarion")</f>
        <v>West Lothian Clarion</v>
      </c>
      <c r="G19" s="7">
        <f ca="1">IFERROR(__xludf.DUMMYFUNCTION("""COMPUTED_VALUE"""),0.018518518518249)</f>
        <v>1.8518518518249E-2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 t="str">
        <f ca="1">IFERROR(__xludf.DUMMYFUNCTION("""COMPUTED_VALUE"""),"Storkey")</f>
        <v>Storkey</v>
      </c>
      <c r="C20" s="6" t="str">
        <f ca="1">IFERROR(__xludf.DUMMYFUNCTION("""COMPUTED_VALUE"""),"Torin")</f>
        <v>Torin</v>
      </c>
      <c r="D20" s="6" t="str">
        <f ca="1">IFERROR(__xludf.DUMMYFUNCTION("""COMPUTED_VALUE"""),"Open")</f>
        <v>Open</v>
      </c>
      <c r="E20" s="6" t="str">
        <f ca="1">IFERROR(__xludf.DUMMYFUNCTION("""COMPUTED_VALUE"""),"RB")</f>
        <v>RB</v>
      </c>
      <c r="F20" s="6" t="str">
        <f ca="1">IFERROR(__xludf.DUMMYFUNCTION("""COMPUTED_VALUE"""),"Glasgow University Cycling Club")</f>
        <v>Glasgow University Cycling Club</v>
      </c>
      <c r="G20" s="7">
        <f ca="1">IFERROR(__xludf.DUMMYFUNCTION("""COMPUTED_VALUE"""),0.0185648148144537)</f>
        <v>1.8564814814453701E-2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>
        <f ca="1">IFERROR(__xludf.DUMMYFUNCTION("""COMPUTED_VALUE"""),33)</f>
        <v>33</v>
      </c>
      <c r="B21" s="6" t="str">
        <f ca="1">IFERROR(__xludf.DUMMYFUNCTION("""COMPUTED_VALUE"""),"Ball")</f>
        <v>Ball</v>
      </c>
      <c r="C21" s="6" t="str">
        <f ca="1">IFERROR(__xludf.DUMMYFUNCTION("""COMPUTED_VALUE"""),"Liz")</f>
        <v>Liz</v>
      </c>
      <c r="D21" s="6" t="str">
        <f ca="1">IFERROR(__xludf.DUMMYFUNCTION("""COMPUTED_VALUE"""),"Female")</f>
        <v>Female</v>
      </c>
      <c r="E21" s="6" t="str">
        <f ca="1">IFERROR(__xludf.DUMMYFUNCTION("""COMPUTED_VALUE"""),"TT")</f>
        <v>TT</v>
      </c>
      <c r="F21" s="6" t="str">
        <f ca="1">IFERROR(__xludf.DUMMYFUNCTION("""COMPUTED_VALUE"""),"Edinburgh Road Club")</f>
        <v>Edinburgh Road Club</v>
      </c>
      <c r="G21" s="7">
        <f ca="1">IFERROR(__xludf.DUMMYFUNCTION("""COMPUTED_VALUE"""),0.0185995370375167)</f>
        <v>1.8599537037516701E-2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>
        <f ca="1">IFERROR(__xludf.DUMMYFUNCTION("""COMPUTED_VALUE"""),31)</f>
        <v>31</v>
      </c>
      <c r="B22" s="6" t="str">
        <f ca="1">IFERROR(__xludf.DUMMYFUNCTION("""COMPUTED_VALUE"""),"MacNeilage")</f>
        <v>MacNeilage</v>
      </c>
      <c r="C22" s="6" t="str">
        <f ca="1">IFERROR(__xludf.DUMMYFUNCTION("""COMPUTED_VALUE"""),"Ewan")</f>
        <v>Ewan</v>
      </c>
      <c r="D22" s="6" t="str">
        <f ca="1">IFERROR(__xludf.DUMMYFUNCTION("""COMPUTED_VALUE"""),"Open")</f>
        <v>Open</v>
      </c>
      <c r="E22" s="6" t="str">
        <f ca="1">IFERROR(__xludf.DUMMYFUNCTION("""COMPUTED_VALUE"""),"RB")</f>
        <v>RB</v>
      </c>
      <c r="F22" s="6" t="str">
        <f ca="1">IFERROR(__xludf.DUMMYFUNCTION("""COMPUTED_VALUE"""),"#I have no club")</f>
        <v>#I have no club</v>
      </c>
      <c r="G22" s="7">
        <f ca="1">IFERROR(__xludf.DUMMYFUNCTION("""COMPUTED_VALUE"""),0.0192708333343034)</f>
        <v>1.9270833334303399E-2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>
        <f ca="1">IFERROR(__xludf.DUMMYFUNCTION("""COMPUTED_VALUE"""),40)</f>
        <v>40</v>
      </c>
      <c r="B23" s="6" t="str">
        <f ca="1">IFERROR(__xludf.DUMMYFUNCTION("""COMPUTED_VALUE"""),"Hunter")</f>
        <v>Hunter</v>
      </c>
      <c r="C23" s="6" t="str">
        <f ca="1">IFERROR(__xludf.DUMMYFUNCTION("""COMPUTED_VALUE"""),"Jonathan")</f>
        <v>Jonathan</v>
      </c>
      <c r="D23" s="6" t="str">
        <f ca="1">IFERROR(__xludf.DUMMYFUNCTION("""COMPUTED_VALUE"""),"Open")</f>
        <v>Open</v>
      </c>
      <c r="E23" s="6" t="str">
        <f ca="1">IFERROR(__xludf.DUMMYFUNCTION("""COMPUTED_VALUE"""),"RB")</f>
        <v>RB</v>
      </c>
      <c r="F23" s="6" t="str">
        <f ca="1">IFERROR(__xludf.DUMMYFUNCTION("""COMPUTED_VALUE"""),"West Lothian Clarion")</f>
        <v>West Lothian Clarion</v>
      </c>
      <c r="G23" s="7" t="str">
        <f ca="1">IFERROR(__xludf.DUMMYFUNCTION("""COMPUTED_VALUE"""),"DNF")</f>
        <v>DNF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>
        <f ca="1">IFERROR(__xludf.DUMMYFUNCTION("""COMPUTED_VALUE"""),41)</f>
        <v>41</v>
      </c>
      <c r="B24" s="6" t="str">
        <f ca="1">IFERROR(__xludf.DUMMYFUNCTION("""COMPUTED_VALUE"""),"McDowall")</f>
        <v>McDowall</v>
      </c>
      <c r="C24" s="6" t="str">
        <f ca="1">IFERROR(__xludf.DUMMYFUNCTION("""COMPUTED_VALUE"""),"Greg")</f>
        <v>Greg</v>
      </c>
      <c r="D24" s="6" t="str">
        <f ca="1">IFERROR(__xludf.DUMMYFUNCTION("""COMPUTED_VALUE"""),"Open")</f>
        <v>Open</v>
      </c>
      <c r="E24" s="6" t="str">
        <f ca="1">IFERROR(__xludf.DUMMYFUNCTION("""COMPUTED_VALUE"""),"RB")</f>
        <v>RB</v>
      </c>
      <c r="F24" s="6" t="str">
        <f ca="1">IFERROR(__xludf.DUMMYFUNCTION("""COMPUTED_VALUE"""),"Edinburgh Road Club")</f>
        <v>Edinburgh Road Club</v>
      </c>
      <c r="G24" s="7" t="str">
        <f ca="1">IFERROR(__xludf.DUMMYFUNCTION("""COMPUTED_VALUE"""),"DNS")</f>
        <v>DNS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>
        <f ca="1">IFERROR(__xludf.DUMMYFUNCTION("""COMPUTED_VALUE"""),46)</f>
        <v>46</v>
      </c>
      <c r="B25" s="6" t="str">
        <f ca="1">IFERROR(__xludf.DUMMYFUNCTION("""COMPUTED_VALUE"""),"Wilson")</f>
        <v>Wilson</v>
      </c>
      <c r="C25" s="6" t="str">
        <f ca="1">IFERROR(__xludf.DUMMYFUNCTION("""COMPUTED_VALUE"""),"Iain")</f>
        <v>Iain</v>
      </c>
      <c r="D25" s="6" t="str">
        <f ca="1">IFERROR(__xludf.DUMMYFUNCTION("""COMPUTED_VALUE"""),"Open")</f>
        <v>Open</v>
      </c>
      <c r="E25" s="6" t="str">
        <f ca="1">IFERROR(__xludf.DUMMYFUNCTION("""COMPUTED_VALUE"""),"TT")</f>
        <v>TT</v>
      </c>
      <c r="F25" s="6" t="str">
        <f ca="1">IFERROR(__xludf.DUMMYFUNCTION("""COMPUTED_VALUE"""),"Musselburgh RCC")</f>
        <v>Musselburgh RCC</v>
      </c>
      <c r="G25" s="7" t="str">
        <f ca="1">IFERROR(__xludf.DUMMYFUNCTION("""COMPUTED_VALUE"""),"DNS")</f>
        <v>DNS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</sheetData>
  <mergeCells count="1">
    <mergeCell ref="A1:B1"/>
  </mergeCells>
  <dataValidations count="1">
    <dataValidation type="list" allowBlank="1" showErrorMessage="1" sqref="G1" xr:uid="{00000000-0002-0000-05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12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2024-09-08T20:57:59Z</dcterms:modified>
</cp:coreProperties>
</file>