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 11/"/>
    </mc:Choice>
  </mc:AlternateContent>
  <xr:revisionPtr revIDLastSave="3" documentId="8_{56D7783B-C5B8-452C-B6A0-67AD4563F71F}" xr6:coauthVersionLast="47" xr6:coauthVersionMax="47" xr10:uidLastSave="{851A514B-8A9F-469A-8D35-A61D12A320B6}"/>
  <bookViews>
    <workbookView xWindow="-108" yWindow="-108" windowWidth="23256" windowHeight="12456" xr2:uid="{00000000-000D-0000-FFFF-FFFF00000000}"/>
  </bookViews>
  <sheets>
    <sheet name="Week 11" sheetId="7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R225" i="19"/>
  <c r="S225" i="19" s="1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R221" i="19"/>
  <c r="S221" i="19" s="1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R218" i="19"/>
  <c r="S218" i="19" s="1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R215" i="19"/>
  <c r="S215" i="19" s="1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R213" i="19"/>
  <c r="S213" i="19" s="1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R211" i="19"/>
  <c r="S211" i="19" s="1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R209" i="19"/>
  <c r="S209" i="19" s="1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S208" i="19"/>
  <c r="R208" i="19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S205" i="19"/>
  <c r="R205" i="19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R187" i="19"/>
  <c r="S187" i="19" s="1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R183" i="19"/>
  <c r="S183" i="19" s="1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R181" i="19"/>
  <c r="S181" i="19" s="1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R176" i="19"/>
  <c r="S176" i="19" s="1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R171" i="19"/>
  <c r="S171" i="19" s="1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R161" i="19"/>
  <c r="S161" i="19" s="1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S160" i="19"/>
  <c r="R160" i="19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R151" i="19"/>
  <c r="S151" i="19" s="1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R144" i="19"/>
  <c r="S144" i="19" s="1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R141" i="19"/>
  <c r="S141" i="19" s="1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R138" i="19"/>
  <c r="S138" i="19" s="1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R131" i="19"/>
  <c r="S131" i="19" s="1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R129" i="19"/>
  <c r="S129" i="19" s="1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S125" i="19"/>
  <c r="R125" i="19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R115" i="19"/>
  <c r="S115" i="19" s="1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R113" i="19"/>
  <c r="S113" i="19" s="1"/>
  <c r="Q113" i="19"/>
  <c r="N113" i="19"/>
  <c r="M113" i="19"/>
  <c r="K113" i="19"/>
  <c r="J113" i="19"/>
  <c r="I113" i="19"/>
  <c r="H113" i="19"/>
  <c r="V112" i="19"/>
  <c r="U112" i="19"/>
  <c r="T112" i="19"/>
  <c r="R112" i="19"/>
  <c r="S112" i="19" s="1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R107" i="19"/>
  <c r="S107" i="19" s="1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R106" i="19"/>
  <c r="S106" i="19" s="1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R103" i="19"/>
  <c r="S103" i="19" s="1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R99" i="19"/>
  <c r="S99" i="19" s="1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R97" i="19"/>
  <c r="S97" i="19" s="1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R96" i="19"/>
  <c r="S96" i="19" s="1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R91" i="19"/>
  <c r="S91" i="19" s="1"/>
  <c r="Q91" i="19"/>
  <c r="N91" i="19"/>
  <c r="M91" i="19"/>
  <c r="K91" i="19"/>
  <c r="J91" i="19"/>
  <c r="I91" i="19"/>
  <c r="H91" i="19"/>
  <c r="V90" i="19"/>
  <c r="U90" i="19"/>
  <c r="T90" i="19"/>
  <c r="R90" i="19"/>
  <c r="S90" i="19" s="1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R87" i="19"/>
  <c r="S87" i="19" s="1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R81" i="19"/>
  <c r="S81" i="19" s="1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R80" i="19"/>
  <c r="S80" i="19" s="1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R71" i="19"/>
  <c r="S71" i="19" s="1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S65" i="19"/>
  <c r="R65" i="19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R56" i="19"/>
  <c r="S56" i="19" s="1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R52" i="19"/>
  <c r="S52" i="19" s="1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S49" i="19"/>
  <c r="R49" i="19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R45" i="19"/>
  <c r="S45" i="19" s="1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R35" i="19"/>
  <c r="S35" i="19" s="1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R33" i="19"/>
  <c r="S33" i="19" s="1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R32" i="19"/>
  <c r="S32" i="19" s="1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R26" i="19"/>
  <c r="S26" i="19" s="1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R24" i="19"/>
  <c r="S24" i="19" s="1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R23" i="19"/>
  <c r="S23" i="19" s="1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R20" i="19"/>
  <c r="S20" i="19" s="1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S4" i="19"/>
  <c r="R4" i="19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22" i="7"/>
  <c r="F22" i="7"/>
  <c r="E22" i="7"/>
  <c r="D22" i="7"/>
  <c r="C22" i="7"/>
  <c r="B22" i="7"/>
  <c r="A22" i="7"/>
  <c r="G21" i="7"/>
  <c r="F21" i="7"/>
  <c r="E21" i="7"/>
  <c r="D21" i="7"/>
  <c r="C21" i="7"/>
  <c r="B21" i="7"/>
  <c r="A21" i="7"/>
  <c r="G20" i="7"/>
  <c r="F20" i="7"/>
  <c r="E20" i="7"/>
  <c r="D20" i="7"/>
  <c r="C20" i="7"/>
  <c r="B20" i="7"/>
  <c r="A20" i="7"/>
  <c r="G19" i="7"/>
  <c r="F19" i="7"/>
  <c r="E19" i="7"/>
  <c r="D19" i="7"/>
  <c r="C19" i="7"/>
  <c r="B19" i="7"/>
  <c r="A19" i="7"/>
  <c r="G18" i="7"/>
  <c r="F18" i="7"/>
  <c r="E18" i="7"/>
  <c r="D18" i="7"/>
  <c r="C18" i="7"/>
  <c r="B18" i="7"/>
  <c r="A18" i="7"/>
  <c r="G17" i="7"/>
  <c r="F17" i="7"/>
  <c r="E17" i="7"/>
  <c r="D17" i="7"/>
  <c r="C17" i="7"/>
  <c r="B17" i="7"/>
  <c r="A17" i="7"/>
  <c r="G16" i="7"/>
  <c r="F16" i="7"/>
  <c r="E16" i="7"/>
  <c r="D16" i="7"/>
  <c r="C16" i="7"/>
  <c r="B16" i="7"/>
  <c r="A16" i="7"/>
  <c r="G15" i="7"/>
  <c r="F15" i="7"/>
  <c r="E15" i="7"/>
  <c r="D15" i="7"/>
  <c r="C15" i="7"/>
  <c r="B15" i="7"/>
  <c r="A15" i="7"/>
  <c r="G14" i="7"/>
  <c r="F14" i="7"/>
  <c r="E14" i="7"/>
  <c r="D14" i="7"/>
  <c r="C14" i="7"/>
  <c r="B14" i="7"/>
  <c r="A14" i="7"/>
  <c r="G13" i="7"/>
  <c r="F13" i="7"/>
  <c r="E13" i="7"/>
  <c r="D13" i="7"/>
  <c r="C13" i="7"/>
  <c r="B13" i="7"/>
  <c r="A13" i="7"/>
  <c r="G12" i="7"/>
  <c r="F12" i="7"/>
  <c r="E12" i="7"/>
  <c r="D12" i="7"/>
  <c r="C12" i="7"/>
  <c r="B12" i="7"/>
  <c r="A12" i="7"/>
  <c r="G11" i="7"/>
  <c r="F11" i="7"/>
  <c r="E11" i="7"/>
  <c r="D11" i="7"/>
  <c r="C11" i="7"/>
  <c r="B11" i="7"/>
  <c r="A11" i="7"/>
  <c r="G10" i="7"/>
  <c r="F10" i="7"/>
  <c r="E10" i="7"/>
  <c r="D10" i="7"/>
  <c r="C10" i="7"/>
  <c r="B10" i="7"/>
  <c r="A10" i="7"/>
  <c r="G9" i="7"/>
  <c r="F9" i="7"/>
  <c r="E9" i="7"/>
  <c r="D9" i="7"/>
  <c r="C9" i="7"/>
  <c r="B9" i="7"/>
  <c r="A9" i="7"/>
  <c r="G8" i="7"/>
  <c r="F8" i="7"/>
  <c r="E8" i="7"/>
  <c r="D8" i="7"/>
  <c r="C8" i="7"/>
  <c r="B8" i="7"/>
  <c r="A8" i="7"/>
  <c r="G7" i="7"/>
  <c r="F7" i="7"/>
  <c r="E7" i="7"/>
  <c r="D7" i="7"/>
  <c r="C7" i="7"/>
  <c r="B7" i="7"/>
  <c r="A7" i="7"/>
  <c r="G6" i="7"/>
  <c r="F6" i="7"/>
  <c r="E6" i="7"/>
  <c r="D6" i="7"/>
  <c r="C6" i="7"/>
  <c r="B6" i="7"/>
  <c r="A6" i="7"/>
  <c r="G5" i="7"/>
  <c r="F5" i="7"/>
  <c r="E5" i="7"/>
  <c r="D5" i="7"/>
  <c r="C5" i="7"/>
  <c r="B5" i="7"/>
  <c r="A5" i="7"/>
  <c r="G4" i="7"/>
  <c r="F4" i="7"/>
  <c r="E4" i="7"/>
  <c r="D4" i="7"/>
  <c r="C4" i="7"/>
  <c r="B4" i="7"/>
  <c r="A4" i="7"/>
  <c r="G3" i="7"/>
  <c r="F3" i="7"/>
  <c r="E3" i="7"/>
  <c r="D3" i="7"/>
  <c r="C3" i="7"/>
  <c r="B3" i="7"/>
  <c r="A3" i="7"/>
  <c r="G2" i="7"/>
  <c r="F2" i="7"/>
  <c r="E2" i="7"/>
  <c r="D2" i="7"/>
  <c r="C2" i="7"/>
  <c r="B2" i="7"/>
  <c r="A2" i="7"/>
  <c r="I1" i="7"/>
  <c r="F1" i="7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<sst xmlns="http://schemas.openxmlformats.org/spreadsheetml/2006/main" count="1068" uniqueCount="346">
  <si>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Week 17</t>
  </si>
  <si>
    <t>Edinburgh RC: Mid Week Time Trial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</si>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</sst>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2:G19">
  <tableColumns count="7">
    <tableColumn id="1" xr3:uid="{00000000-0010-0000-0600-000001000000}" name="No"/>
    <tableColumn id="2" xr3:uid="{00000000-0010-0000-0600-000002000000}" name="Last Name"/>
    <tableColumn id="3" xr3:uid="{00000000-0010-0000-0600-000003000000}" name="First Name"/>
    <tableColumn id="4" xr3:uid="{00000000-0010-0000-0600-000004000000}" name="Category"/>
    <tableColumn id="5" xr3:uid="{00000000-0010-0000-0600-000005000000}" name="Bike"/>
    <tableColumn id="6" xr3:uid="{00000000-0010-0000-0600-000006000000}" name="Club"/>
    <tableColumn id="7" xr3:uid="{00000000-0010-0000-0600-000007000000}" name="Time (mm:ss)"/>
  </tableColumns>
  <tableStyleInfo name="Week 1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outlinePr summaryBelow="0" summaryRight="0"/>
  </sheetPr>
  <dimension ref="A1:X996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2" max="2" width="18.33203125" customWidth="1"/>
    <col min="3" max="4" width="20" customWidth="1"/>
    <col min="5" max="5" width="14" customWidth="1"/>
    <col min="6" max="6" width="29.88671875" customWidth="1"/>
    <col min="7" max="7" width="14" customWidth="1"/>
    <col min="9" max="9" width="6.44140625" hidden="1" customWidth="1"/>
  </cols>
  <sheetData>
    <row r="1" spans="1:24" ht="47.25" customHeight="1">
      <c r="A1" s="53"/>
      <c r="B1" s="54"/>
      <c r="C1" s="1"/>
      <c r="D1" s="2" t="s">
        <v>1</v>
      </c>
      <c r="E1" s="3"/>
      <c r="F1" s="4">
        <f>VLOOKUP(G1,Week_Event,4,FALSE)</f>
        <v>45497</v>
      </c>
      <c r="G1" s="5" t="s">
        <v>7</v>
      </c>
      <c r="H1" s="6"/>
      <c r="I1" s="6">
        <f>VLOOKUP(G1,Week_Event,2,FALSE())</f>
        <v>14849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B,I,H,J,C,K,'DNF' where G=""&amp;I1&amp;"" AND (A  MATCHES 'dnf') order by A label 'DNF' ''"",0))&gt;1,QUERY(RegisteredRiders!A:K,""select B,I,H,J,C,K,'DNF' where G=""&amp;I1&amp;"" AND (A  MATCHES 'dnf') order by A label 'DNF' ''"",0),{"""","""","""","""","""","""","""&amp;"""});IF(COUNTA(QUERY(RegisteredRiders!A:K,""select B,I,H,J,C,K,'DNS' where G=""&amp;I1&amp;"" AND (A  MATCHES 'dns') order by A label 'DNS' ''"",0))&gt;1,QUERY(RegisteredRiders!A:K,""select B,I,H,J,C,K,'DNS' where G=""&amp;I1&amp;"" AND (A  MATCHES 'dns') order by A label '"&amp;"DNS' ''"",0),{"""","""","""","""","""","""",""""})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>
        <f ca="1">IFERROR(__xludf.DUMMYFUNCTION("""COMPUTED_VALUE"""),20)</f>
        <v>20</v>
      </c>
      <c r="B3" s="6" t="str">
        <f ca="1">IFERROR(__xludf.DUMMYFUNCTION("""COMPUTED_VALUE"""),"Waller")</f>
        <v>Waller</v>
      </c>
      <c r="C3" s="6" t="str">
        <f ca="1">IFERROR(__xludf.DUMMYFUNCTION("""COMPUTED_VALUE"""),"Sandy")</f>
        <v>Sandy</v>
      </c>
      <c r="D3" s="6" t="str">
        <f ca="1">IFERROR(__xludf.DUMMYFUNCTION("""COMPUTED_VALUE"""),"Open")</f>
        <v>Open</v>
      </c>
      <c r="E3" s="6" t="str">
        <f ca="1">IFERROR(__xludf.DUMMYFUNCTION("""COMPUTED_VALUE"""),"TT")</f>
        <v>TT</v>
      </c>
      <c r="F3" s="6" t="str">
        <f ca="1">IFERROR(__xludf.DUMMYFUNCTION("""COMPUTED_VALUE"""),"Edinburgh Road Club")</f>
        <v>Edinburgh Road Club</v>
      </c>
      <c r="G3" s="7">
        <f ca="1">IFERROR(__xludf.DUMMYFUNCTION("""COMPUTED_VALUE"""),0.0140046296291984)</f>
        <v>1.4004629629198399E-2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>
        <f ca="1">IFERROR(__xludf.DUMMYFUNCTION("""COMPUTED_VALUE"""),17)</f>
        <v>17</v>
      </c>
      <c r="B4" s="6" t="str">
        <f ca="1">IFERROR(__xludf.DUMMYFUNCTION("""COMPUTED_VALUE"""),"Davis")</f>
        <v>Davis</v>
      </c>
      <c r="C4" s="6" t="str">
        <f ca="1">IFERROR(__xludf.DUMMYFUNCTION("""COMPUTED_VALUE"""),"Paul")</f>
        <v>Paul</v>
      </c>
      <c r="D4" s="6" t="str">
        <f ca="1">IFERROR(__xludf.DUMMYFUNCTION("""COMPUTED_VALUE"""),"Open")</f>
        <v>Open</v>
      </c>
      <c r="E4" s="6" t="str">
        <f ca="1">IFERROR(__xludf.DUMMYFUNCTION("""COMPUTED_VALUE"""),"TT")</f>
        <v>TT</v>
      </c>
      <c r="F4" s="6" t="str">
        <f ca="1">IFERROR(__xludf.DUMMYFUNCTION("""COMPUTED_VALUE"""),"Veloclub Edinburgh")</f>
        <v>Veloclub Edinburgh</v>
      </c>
      <c r="G4" s="7">
        <f ca="1">IFERROR(__xludf.DUMMYFUNCTION("""COMPUTED_VALUE"""),0.0140856481484661)</f>
        <v>1.40856481484661E-2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>
        <f ca="1">IFERROR(__xludf.DUMMYFUNCTION("""COMPUTED_VALUE"""),18)</f>
        <v>18</v>
      </c>
      <c r="B5" s="6" t="str">
        <f ca="1">IFERROR(__xludf.DUMMYFUNCTION("""COMPUTED_VALUE"""),"Pemberton")</f>
        <v>Pemberton</v>
      </c>
      <c r="C5" s="6" t="str">
        <f ca="1">IFERROR(__xludf.DUMMYFUNCTION("""COMPUTED_VALUE"""),"Oliver")</f>
        <v>Oliver</v>
      </c>
      <c r="D5" s="6" t="str">
        <f ca="1">IFERROR(__xludf.DUMMYFUNCTION("""COMPUTED_VALUE"""),"Open")</f>
        <v>Open</v>
      </c>
      <c r="E5" s="6" t="str">
        <f ca="1">IFERROR(__xludf.DUMMYFUNCTION("""COMPUTED_VALUE"""),"RB")</f>
        <v>RB</v>
      </c>
      <c r="F5" s="6" t="str">
        <f ca="1">IFERROR(__xludf.DUMMYFUNCTION("""COMPUTED_VALUE"""),"Musselburgh RCC")</f>
        <v>Musselburgh RCC</v>
      </c>
      <c r="G5" s="7">
        <f ca="1">IFERROR(__xludf.DUMMYFUNCTION("""COMPUTED_VALUE"""),0.0143518518525525)</f>
        <v>1.43518518525525E-2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>
        <f ca="1">IFERROR(__xludf.DUMMYFUNCTION("""COMPUTED_VALUE"""),19)</f>
        <v>19</v>
      </c>
      <c r="B6" s="6" t="str">
        <f ca="1">IFERROR(__xludf.DUMMYFUNCTION("""COMPUTED_VALUE"""),"Dean")</f>
        <v>Dean</v>
      </c>
      <c r="C6" s="6" t="str">
        <f ca="1">IFERROR(__xludf.DUMMYFUNCTION("""COMPUTED_VALUE"""),"Alan")</f>
        <v>Alan</v>
      </c>
      <c r="D6" s="6" t="str">
        <f ca="1">IFERROR(__xludf.DUMMYFUNCTION("""COMPUTED_VALUE"""),"Open")</f>
        <v>Open</v>
      </c>
      <c r="E6" s="6" t="str">
        <f ca="1">IFERROR(__xludf.DUMMYFUNCTION("""COMPUTED_VALUE"""),"TT")</f>
        <v>TT</v>
      </c>
      <c r="F6" s="6" t="str">
        <f ca="1">IFERROR(__xludf.DUMMYFUNCTION("""COMPUTED_VALUE"""),"Edinburgh Road Club")</f>
        <v>Edinburgh Road Club</v>
      </c>
      <c r="G6" s="7">
        <f ca="1">IFERROR(__xludf.DUMMYFUNCTION("""COMPUTED_VALUE"""),0.0145370370373711)</f>
        <v>1.45370370373711E-2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>
        <f ca="1">IFERROR(__xludf.DUMMYFUNCTION("""COMPUTED_VALUE"""),15)</f>
        <v>15</v>
      </c>
      <c r="B7" s="6" t="str">
        <f ca="1">IFERROR(__xludf.DUMMYFUNCTION("""COMPUTED_VALUE"""),"McBirnie")</f>
        <v>McBirnie</v>
      </c>
      <c r="C7" s="6" t="str">
        <f ca="1">IFERROR(__xludf.DUMMYFUNCTION("""COMPUTED_VALUE"""),"Graeme")</f>
        <v>Graeme</v>
      </c>
      <c r="D7" s="6" t="str">
        <f ca="1">IFERROR(__xludf.DUMMYFUNCTION("""COMPUTED_VALUE"""),"Open")</f>
        <v>Open</v>
      </c>
      <c r="E7" s="6" t="str">
        <f ca="1">IFERROR(__xludf.DUMMYFUNCTION("""COMPUTED_VALUE"""),"TT")</f>
        <v>TT</v>
      </c>
      <c r="F7" s="6" t="str">
        <f ca="1">IFERROR(__xludf.DUMMYFUNCTION("""COMPUTED_VALUE"""),"Edinburgh Road Club")</f>
        <v>Edinburgh Road Club</v>
      </c>
      <c r="G7" s="7">
        <f ca="1">IFERROR(__xludf.DUMMYFUNCTION("""COMPUTED_VALUE"""),0.0153009259265672)</f>
        <v>1.53009259265672E-2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>
        <f ca="1">IFERROR(__xludf.DUMMYFUNCTION("""COMPUTED_VALUE"""),16)</f>
        <v>16</v>
      </c>
      <c r="B8" s="6" t="str">
        <f ca="1">IFERROR(__xludf.DUMMYFUNCTION("""COMPUTED_VALUE"""),"Taylor")</f>
        <v>Taylor</v>
      </c>
      <c r="C8" s="6" t="str">
        <f ca="1">IFERROR(__xludf.DUMMYFUNCTION("""COMPUTED_VALUE"""),"Ross")</f>
        <v>Ross</v>
      </c>
      <c r="D8" s="6" t="str">
        <f ca="1">IFERROR(__xludf.DUMMYFUNCTION("""COMPUTED_VALUE"""),"Open")</f>
        <v>Open</v>
      </c>
      <c r="E8" s="6" t="str">
        <f ca="1">IFERROR(__xludf.DUMMYFUNCTION("""COMPUTED_VALUE"""),"TT")</f>
        <v>TT</v>
      </c>
      <c r="F8" s="6" t="str">
        <f ca="1">IFERROR(__xludf.DUMMYFUNCTION("""COMPUTED_VALUE"""),"Edinburgh Road Club")</f>
        <v>Edinburgh Road Club</v>
      </c>
      <c r="G8" s="7">
        <f ca="1">IFERROR(__xludf.DUMMYFUNCTION("""COMPUTED_VALUE"""),0.0155671296306536)</f>
        <v>1.55671296306536E-2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>
        <f ca="1">IFERROR(__xludf.DUMMYFUNCTION("""COMPUTED_VALUE"""),13)</f>
        <v>13</v>
      </c>
      <c r="B9" s="6" t="str">
        <f ca="1">IFERROR(__xludf.DUMMYFUNCTION("""COMPUTED_VALUE"""),"Jordan")</f>
        <v>Jordan</v>
      </c>
      <c r="C9" s="6" t="str">
        <f ca="1">IFERROR(__xludf.DUMMYFUNCTION("""COMPUTED_VALUE"""),"Jamie")</f>
        <v>Jamie</v>
      </c>
      <c r="D9" s="6" t="str">
        <f ca="1">IFERROR(__xludf.DUMMYFUNCTION("""COMPUTED_VALUE"""),"Open")</f>
        <v>Open</v>
      </c>
      <c r="E9" s="6" t="str">
        <f ca="1">IFERROR(__xludf.DUMMYFUNCTION("""COMPUTED_VALUE"""),"RB")</f>
        <v>RB</v>
      </c>
      <c r="F9" s="6" t="str">
        <f ca="1">IFERROR(__xludf.DUMMYFUNCTION("""COMPUTED_VALUE"""),"#I have no club")</f>
        <v>#I have no club</v>
      </c>
      <c r="G9" s="7">
        <f ca="1">IFERROR(__xludf.DUMMYFUNCTION("""COMPUTED_VALUE"""),0.0156134259268583)</f>
        <v>1.56134259268583E-2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>
        <f ca="1">IFERROR(__xludf.DUMMYFUNCTION("""COMPUTED_VALUE"""),14)</f>
        <v>14</v>
      </c>
      <c r="B10" s="6" t="str">
        <f ca="1">IFERROR(__xludf.DUMMYFUNCTION("""COMPUTED_VALUE"""),"Cockerline")</f>
        <v>Cockerline</v>
      </c>
      <c r="C10" s="6" t="str">
        <f ca="1">IFERROR(__xludf.DUMMYFUNCTION("""COMPUTED_VALUE"""),"Rob")</f>
        <v>Rob</v>
      </c>
      <c r="D10" s="6" t="str">
        <f ca="1">IFERROR(__xludf.DUMMYFUNCTION("""COMPUTED_VALUE"""),"Open")</f>
        <v>Open</v>
      </c>
      <c r="E10" s="6" t="str">
        <f ca="1">IFERROR(__xludf.DUMMYFUNCTION("""COMPUTED_VALUE"""),"RB")</f>
        <v>RB</v>
      </c>
      <c r="F10" s="6" t="str">
        <f ca="1">IFERROR(__xludf.DUMMYFUNCTION("""COMPUTED_VALUE"""),"#I have no club")</f>
        <v>#I have no club</v>
      </c>
      <c r="G10" s="7">
        <f ca="1">IFERROR(__xludf.DUMMYFUNCTION("""COMPUTED_VALUE"""),0.015798611111677)</f>
        <v>1.5798611111677002E-2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>
        <f ca="1">IFERROR(__xludf.DUMMYFUNCTION("""COMPUTED_VALUE"""),11)</f>
        <v>11</v>
      </c>
      <c r="B11" s="6" t="str">
        <f ca="1">IFERROR(__xludf.DUMMYFUNCTION("""COMPUTED_VALUE"""),"Post")</f>
        <v>Post</v>
      </c>
      <c r="C11" s="6" t="str">
        <f ca="1">IFERROR(__xludf.DUMMYFUNCTION("""COMPUTED_VALUE"""),"Jasper")</f>
        <v>Jasper</v>
      </c>
      <c r="D11" s="6" t="str">
        <f ca="1">IFERROR(__xludf.DUMMYFUNCTION("""COMPUTED_VALUE"""),"Open")</f>
        <v>Open</v>
      </c>
      <c r="E11" s="6" t="str">
        <f ca="1">IFERROR(__xludf.DUMMYFUNCTION("""COMPUTED_VALUE"""),"TT")</f>
        <v>TT</v>
      </c>
      <c r="F11" s="6" t="str">
        <f ca="1">IFERROR(__xludf.DUMMYFUNCTION("""COMPUTED_VALUE"""),"Law Wheelers")</f>
        <v>Law Wheelers</v>
      </c>
      <c r="G11" s="7">
        <f ca="1">IFERROR(__xludf.DUMMYFUNCTION("""COMPUTED_VALUE"""),0.0167939814818964)</f>
        <v>1.6793981481896401E-2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>
        <f ca="1">IFERROR(__xludf.DUMMYFUNCTION("""COMPUTED_VALUE"""),7)</f>
        <v>7</v>
      </c>
      <c r="B12" s="6" t="str">
        <f ca="1">IFERROR(__xludf.DUMMYFUNCTION("""COMPUTED_VALUE"""),"Alexander")</f>
        <v>Alexander</v>
      </c>
      <c r="C12" s="6" t="str">
        <f ca="1">IFERROR(__xludf.DUMMYFUNCTION("""COMPUTED_VALUE"""),"Paul")</f>
        <v>Paul</v>
      </c>
      <c r="D12" s="6" t="str">
        <f ca="1">IFERROR(__xludf.DUMMYFUNCTION("""COMPUTED_VALUE"""),"Open")</f>
        <v>Open</v>
      </c>
      <c r="E12" s="6" t="str">
        <f ca="1">IFERROR(__xludf.DUMMYFUNCTION("""COMPUTED_VALUE"""),"RB")</f>
        <v>RB</v>
      </c>
      <c r="F12" s="6" t="str">
        <f ca="1">IFERROR(__xludf.DUMMYFUNCTION("""COMPUTED_VALUE"""),"Musselburgh RCC")</f>
        <v>Musselburgh RCC</v>
      </c>
      <c r="G12" s="7">
        <f ca="1">IFERROR(__xludf.DUMMYFUNCTION("""COMPUTED_VALUE"""),0.0170254629629198)</f>
        <v>1.7025462962919801E-2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>
        <f ca="1">IFERROR(__xludf.DUMMYFUNCTION("""COMPUTED_VALUE"""),9)</f>
        <v>9</v>
      </c>
      <c r="B13" s="6" t="str">
        <f ca="1">IFERROR(__xludf.DUMMYFUNCTION("""COMPUTED_VALUE"""),"Scott")</f>
        <v>Scott</v>
      </c>
      <c r="C13" s="6" t="str">
        <f ca="1">IFERROR(__xludf.DUMMYFUNCTION("""COMPUTED_VALUE"""),"Sarah")</f>
        <v>Sarah</v>
      </c>
      <c r="D13" s="6" t="str">
        <f ca="1">IFERROR(__xludf.DUMMYFUNCTION("""COMPUTED_VALUE"""),"Female")</f>
        <v>Female</v>
      </c>
      <c r="E13" s="6" t="str">
        <f ca="1">IFERROR(__xludf.DUMMYFUNCTION("""COMPUTED_VALUE"""),"RB")</f>
        <v>RB</v>
      </c>
      <c r="F13" s="6" t="str">
        <f ca="1">IFERROR(__xludf.DUMMYFUNCTION("""COMPUTED_VALUE"""),"Torvelo Racing ")</f>
        <v xml:space="preserve">Torvelo Racing </v>
      </c>
      <c r="G13" s="7">
        <f ca="1">IFERROR(__xludf.DUMMYFUNCTION("""COMPUTED_VALUE"""),0.0170601851859828)</f>
        <v>1.7060185185982801E-2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>
        <f ca="1">IFERROR(__xludf.DUMMYFUNCTION("""COMPUTED_VALUE"""),10)</f>
        <v>10</v>
      </c>
      <c r="B14" s="6" t="str">
        <f ca="1">IFERROR(__xludf.DUMMYFUNCTION("""COMPUTED_VALUE"""),"Howie")</f>
        <v>Howie</v>
      </c>
      <c r="C14" s="6" t="str">
        <f ca="1">IFERROR(__xludf.DUMMYFUNCTION("""COMPUTED_VALUE"""),"Chris")</f>
        <v>Chris</v>
      </c>
      <c r="D14" s="6" t="str">
        <f ca="1">IFERROR(__xludf.DUMMYFUNCTION("""COMPUTED_VALUE"""),"Open")</f>
        <v>Open</v>
      </c>
      <c r="E14" s="6" t="str">
        <f ca="1">IFERROR(__xludf.DUMMYFUNCTION("""COMPUTED_VALUE"""),"RB")</f>
        <v>RB</v>
      </c>
      <c r="F14" s="6" t="str">
        <f ca="1">IFERROR(__xludf.DUMMYFUNCTION("""COMPUTED_VALUE"""),"Edinburgh Road Club")</f>
        <v>Edinburgh Road Club</v>
      </c>
      <c r="G14" s="7">
        <f ca="1">IFERROR(__xludf.DUMMYFUNCTION("""COMPUTED_VALUE"""),0.0171064814821875)</f>
        <v>1.7106481482187502E-2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>
        <f ca="1">IFERROR(__xludf.DUMMYFUNCTION("""COMPUTED_VALUE"""),5)</f>
        <v>5</v>
      </c>
      <c r="B15" s="6" t="str">
        <f ca="1">IFERROR(__xludf.DUMMYFUNCTION("""COMPUTED_VALUE"""),"James Young")</f>
        <v>James Young</v>
      </c>
      <c r="C15" s="6" t="str">
        <f ca="1">IFERROR(__xludf.DUMMYFUNCTION("""COMPUTED_VALUE"""),"John")</f>
        <v>John</v>
      </c>
      <c r="D15" s="6" t="str">
        <f ca="1">IFERROR(__xludf.DUMMYFUNCTION("""COMPUTED_VALUE"""),"Open")</f>
        <v>Open</v>
      </c>
      <c r="E15" s="6" t="str">
        <f ca="1">IFERROR(__xludf.DUMMYFUNCTION("""COMPUTED_VALUE"""),"RB")</f>
        <v>RB</v>
      </c>
      <c r="F15" s="6" t="str">
        <f ca="1">IFERROR(__xludf.DUMMYFUNCTION("""COMPUTED_VALUE"""),"Musselburgh RCC")</f>
        <v>Musselburgh RCC</v>
      </c>
      <c r="G15" s="7">
        <f ca="1">IFERROR(__xludf.DUMMYFUNCTION("""COMPUTED_VALUE"""),0.0174305555556202)</f>
        <v>1.74305555556202E-2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>
        <f ca="1">IFERROR(__xludf.DUMMYFUNCTION("""COMPUTED_VALUE"""),6)</f>
        <v>6</v>
      </c>
      <c r="B16" s="6" t="str">
        <f ca="1">IFERROR(__xludf.DUMMYFUNCTION("""COMPUTED_VALUE"""),"McDowall")</f>
        <v>McDowall</v>
      </c>
      <c r="C16" s="6" t="str">
        <f ca="1">IFERROR(__xludf.DUMMYFUNCTION("""COMPUTED_VALUE"""),"Greg")</f>
        <v>Greg</v>
      </c>
      <c r="D16" s="6" t="str">
        <f ca="1">IFERROR(__xludf.DUMMYFUNCTION("""COMPUTED_VALUE"""),"Open")</f>
        <v>Open</v>
      </c>
      <c r="E16" s="6" t="str">
        <f ca="1">IFERROR(__xludf.DUMMYFUNCTION("""COMPUTED_VALUE"""),"RB")</f>
        <v>RB</v>
      </c>
      <c r="F16" s="6" t="str">
        <f ca="1">IFERROR(__xludf.DUMMYFUNCTION("""COMPUTED_VALUE"""),"Edinburgh Road Club")</f>
        <v>Edinburgh Road Club</v>
      </c>
      <c r="G16" s="7">
        <f ca="1">IFERROR(__xludf.DUMMYFUNCTION("""COMPUTED_VALUE"""),0.0177662037021946)</f>
        <v>1.7766203702194599E-2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>
        <f ca="1">IFERROR(__xludf.DUMMYFUNCTION("""COMPUTED_VALUE"""),4)</f>
        <v>4</v>
      </c>
      <c r="B17" s="6" t="str">
        <f ca="1">IFERROR(__xludf.DUMMYFUNCTION("""COMPUTED_VALUE"""),"Ball")</f>
        <v>Ball</v>
      </c>
      <c r="C17" s="6" t="str">
        <f ca="1">IFERROR(__xludf.DUMMYFUNCTION("""COMPUTED_VALUE"""),"Liz")</f>
        <v>Liz</v>
      </c>
      <c r="D17" s="6" t="str">
        <f ca="1">IFERROR(__xludf.DUMMYFUNCTION("""COMPUTED_VALUE"""),"Female")</f>
        <v>Female</v>
      </c>
      <c r="E17" s="6" t="str">
        <f ca="1">IFERROR(__xludf.DUMMYFUNCTION("""COMPUTED_VALUE"""),"TT")</f>
        <v>TT</v>
      </c>
      <c r="F17" s="6" t="str">
        <f ca="1">IFERROR(__xludf.DUMMYFUNCTION("""COMPUTED_VALUE"""),"Edinburgh Road Club")</f>
        <v>Edinburgh Road Club</v>
      </c>
      <c r="G17" s="7">
        <f ca="1">IFERROR(__xludf.DUMMYFUNCTION("""COMPUTED_VALUE"""),0.0182870370372256)</f>
        <v>1.82870370372256E-2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>
        <f ca="1">IFERROR(__xludf.DUMMYFUNCTION("""COMPUTED_VALUE"""),1)</f>
        <v>1</v>
      </c>
      <c r="B18" s="6" t="str">
        <f ca="1">IFERROR(__xludf.DUMMYFUNCTION("""COMPUTED_VALUE"""),"Tomlin")</f>
        <v>Tomlin</v>
      </c>
      <c r="C18" s="6" t="str">
        <f ca="1">IFERROR(__xludf.DUMMYFUNCTION("""COMPUTED_VALUE"""),"Nina")</f>
        <v>Nina</v>
      </c>
      <c r="D18" s="6" t="str">
        <f ca="1">IFERROR(__xludf.DUMMYFUNCTION("""COMPUTED_VALUE"""),"Female")</f>
        <v>Female</v>
      </c>
      <c r="E18" s="6" t="str">
        <f ca="1">IFERROR(__xludf.DUMMYFUNCTION("""COMPUTED_VALUE"""),"TT")</f>
        <v>TT</v>
      </c>
      <c r="F18" s="6" t="str">
        <f ca="1">IFERROR(__xludf.DUMMYFUNCTION("""COMPUTED_VALUE"""),"West Lothian Clarion")</f>
        <v>West Lothian Clarion</v>
      </c>
      <c r="G18" s="7">
        <f ca="1">IFERROR(__xludf.DUMMYFUNCTION("""COMPUTED_VALUE"""),0.0183680555564933)</f>
        <v>1.8368055556493301E-2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>
        <f ca="1">IFERROR(__xludf.DUMMYFUNCTION("""COMPUTED_VALUE"""),3)</f>
        <v>3</v>
      </c>
      <c r="B19" s="6" t="str">
        <f ca="1">IFERROR(__xludf.DUMMYFUNCTION("""COMPUTED_VALUE"""),"Daly")</f>
        <v>Daly</v>
      </c>
      <c r="C19" s="6" t="str">
        <f ca="1">IFERROR(__xludf.DUMMYFUNCTION("""COMPUTED_VALUE"""),"Euan")</f>
        <v>Euan</v>
      </c>
      <c r="D19" s="6" t="str">
        <f ca="1">IFERROR(__xludf.DUMMYFUNCTION("""COMPUTED_VALUE"""),"Open")</f>
        <v>Open</v>
      </c>
      <c r="E19" s="6" t="str">
        <f ca="1">IFERROR(__xludf.DUMMYFUNCTION("""COMPUTED_VALUE"""),"RB")</f>
        <v>RB</v>
      </c>
      <c r="F19" s="6" t="str">
        <f ca="1">IFERROR(__xludf.DUMMYFUNCTION("""COMPUTED_VALUE"""),"Musselburgh RCC")</f>
        <v>Musselburgh RCC</v>
      </c>
      <c r="G19" s="7">
        <f ca="1">IFERROR(__xludf.DUMMYFUNCTION("""COMPUTED_VALUE"""),0.0183912037027766)</f>
        <v>1.8391203702776599E-2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>
        <f ca="1">IFERROR(__xludf.DUMMYFUNCTION("""COMPUTED_VALUE"""),8)</f>
        <v>8</v>
      </c>
      <c r="B20" s="6" t="str">
        <f ca="1">IFERROR(__xludf.DUMMYFUNCTION("""COMPUTED_VALUE"""),"Henderson")</f>
        <v>Henderson</v>
      </c>
      <c r="C20" s="6" t="str">
        <f ca="1">IFERROR(__xludf.DUMMYFUNCTION("""COMPUTED_VALUE"""),"Duncan")</f>
        <v>Duncan</v>
      </c>
      <c r="D20" s="6" t="str">
        <f ca="1">IFERROR(__xludf.DUMMYFUNCTION("""COMPUTED_VALUE"""),"Open")</f>
        <v>Open</v>
      </c>
      <c r="E20" s="6" t="str">
        <f ca="1">IFERROR(__xludf.DUMMYFUNCTION("""COMPUTED_VALUE"""),"RB")</f>
        <v>RB</v>
      </c>
      <c r="F20" s="6" t="str">
        <f ca="1">IFERROR(__xludf.DUMMYFUNCTION("""COMPUTED_VALUE"""),"Edinburgh Road Club")</f>
        <v>Edinburgh Road Club</v>
      </c>
      <c r="G20" s="7">
        <f ca="1">IFERROR(__xludf.DUMMYFUNCTION("""COMPUTED_VALUE"""),0.0194907407421851)</f>
        <v>1.9490740742185101E-2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>
        <f ca="1">IFERROR(__xludf.DUMMYFUNCTION("""COMPUTED_VALUE"""),12)</f>
        <v>12</v>
      </c>
      <c r="B21" s="6" t="str">
        <f ca="1">IFERROR(__xludf.DUMMYFUNCTION("""COMPUTED_VALUE"""),"Hunter")</f>
        <v>Hunter</v>
      </c>
      <c r="C21" s="6" t="str">
        <f ca="1">IFERROR(__xludf.DUMMYFUNCTION("""COMPUTED_VALUE"""),"Jonathan")</f>
        <v>Jonathan</v>
      </c>
      <c r="D21" s="6" t="str">
        <f ca="1">IFERROR(__xludf.DUMMYFUNCTION("""COMPUTED_VALUE"""),"Open")</f>
        <v>Open</v>
      </c>
      <c r="E21" s="6" t="str">
        <f ca="1">IFERROR(__xludf.DUMMYFUNCTION("""COMPUTED_VALUE"""),"TT")</f>
        <v>TT</v>
      </c>
      <c r="F21" s="6" t="str">
        <f ca="1">IFERROR(__xludf.DUMMYFUNCTION("""COMPUTED_VALUE"""),"West Lothian Clarion")</f>
        <v>West Lothian Clarion</v>
      </c>
      <c r="G21" s="7" t="str">
        <f ca="1">IFERROR(__xludf.DUMMYFUNCTION("""COMPUTED_VALUE"""),"DNF")</f>
        <v>DNF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>
        <f ca="1">IFERROR(__xludf.DUMMYFUNCTION("""COMPUTED_VALUE"""),2)</f>
        <v>2</v>
      </c>
      <c r="B22" s="6" t="str">
        <f ca="1">IFERROR(__xludf.DUMMYFUNCTION("""COMPUTED_VALUE"""),"Watters")</f>
        <v>Watters</v>
      </c>
      <c r="C22" s="6" t="str">
        <f ca="1">IFERROR(__xludf.DUMMYFUNCTION("""COMPUTED_VALUE"""),"John")</f>
        <v>John</v>
      </c>
      <c r="D22" s="6" t="str">
        <f ca="1">IFERROR(__xludf.DUMMYFUNCTION("""COMPUTED_VALUE"""),"Open")</f>
        <v>Open</v>
      </c>
      <c r="E22" s="6" t="str">
        <f ca="1">IFERROR(__xludf.DUMMYFUNCTION("""COMPUTED_VALUE"""),"RB")</f>
        <v>RB</v>
      </c>
      <c r="F22" s="6" t="str">
        <f ca="1">IFERROR(__xludf.DUMMYFUNCTION("""COMPUTED_VALUE"""),"SVTTA")</f>
        <v>SVTTA</v>
      </c>
      <c r="G22" s="7" t="str">
        <f ca="1">IFERROR(__xludf.DUMMYFUNCTION("""COMPUTED_VALUE"""),"DNS")</f>
        <v>DNS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5">
      <c r="A989" s="6"/>
      <c r="B989" s="6"/>
      <c r="C989" s="6"/>
      <c r="D989" s="6"/>
      <c r="E989" s="6"/>
      <c r="F989" s="6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5">
      <c r="A990" s="6"/>
      <c r="B990" s="6"/>
      <c r="C990" s="6"/>
      <c r="D990" s="6"/>
      <c r="E990" s="6"/>
      <c r="F990" s="6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5">
      <c r="A991" s="6"/>
      <c r="B991" s="6"/>
      <c r="C991" s="6"/>
      <c r="D991" s="6"/>
      <c r="E991" s="6"/>
      <c r="F991" s="6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5">
      <c r="A992" s="6"/>
      <c r="B992" s="6"/>
      <c r="C992" s="6"/>
      <c r="D992" s="6"/>
      <c r="E992" s="6"/>
      <c r="F992" s="6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5">
      <c r="A993" s="6"/>
      <c r="B993" s="6"/>
      <c r="C993" s="6"/>
      <c r="D993" s="6"/>
      <c r="E993" s="6"/>
      <c r="F993" s="6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5">
      <c r="A994" s="6"/>
      <c r="B994" s="6"/>
      <c r="C994" s="6"/>
      <c r="D994" s="6"/>
      <c r="E994" s="6"/>
      <c r="F994" s="6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15">
      <c r="A995" s="6"/>
      <c r="B995" s="6"/>
      <c r="C995" s="6"/>
      <c r="D995" s="6"/>
      <c r="E995" s="6"/>
      <c r="F995" s="6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15">
      <c r="A996" s="6"/>
      <c r="B996" s="6"/>
      <c r="C996" s="6"/>
      <c r="D996" s="6"/>
      <c r="E996" s="6"/>
      <c r="F996" s="6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</sheetData>
  <mergeCells count="1">
    <mergeCell ref="A1:B1"/>
  </mergeCells>
  <dataValidations count="1">
    <dataValidation type="list" allowBlank="1" showErrorMessage="1" sqref="G1" xr:uid="{00000000-0002-0000-0600-000000000000}">
      <formula1>Week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0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 11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2024-09-08T20:57:01Z</dcterms:modified>
</cp:coreProperties>
</file>