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7/"/>
    </mc:Choice>
  </mc:AlternateContent>
  <xr:revisionPtr revIDLastSave="2" documentId="8_{3E66F668-7487-4B21-B26B-DB3625667B18}" xr6:coauthVersionLast="47" xr6:coauthVersionMax="47" xr10:uidLastSave="{4A5ACCF2-9F49-4E5D-A674-8F7C6CD918BD}"/>
  <bookViews>
    <workbookView xWindow="-108" yWindow="-108" windowWidth="23256" windowHeight="12456" xr2:uid="{00000000-000D-0000-FFFF-FFFF00000000}"/>
  </bookViews>
  <sheets>
    <sheet name="Week 7" sheetId="11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S213" i="19"/>
  <c r="R213" i="19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S209" i="19"/>
  <c r="R209" i="19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S176" i="19"/>
  <c r="R176" i="19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S131" i="19"/>
  <c r="R131" i="19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S112" i="19"/>
  <c r="R112" i="19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S103" i="19"/>
  <c r="R103" i="19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S99" i="19"/>
  <c r="R99" i="19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S97" i="19"/>
  <c r="R97" i="19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S96" i="19"/>
  <c r="R96" i="19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S71" i="19"/>
  <c r="R71" i="19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S45" i="19"/>
  <c r="R45" i="19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18" i="11"/>
  <c r="F18" i="11"/>
  <c r="E18" i="11"/>
  <c r="D18" i="11"/>
  <c r="C18" i="11"/>
  <c r="B18" i="11"/>
  <c r="A18" i="11"/>
  <c r="G17" i="11"/>
  <c r="F17" i="11"/>
  <c r="E17" i="11"/>
  <c r="D17" i="11"/>
  <c r="C17" i="11"/>
  <c r="B17" i="11"/>
  <c r="A17" i="11"/>
  <c r="G16" i="11"/>
  <c r="F16" i="11"/>
  <c r="E16" i="11"/>
  <c r="D16" i="11"/>
  <c r="C16" i="11"/>
  <c r="B16" i="11"/>
  <c r="A16" i="11"/>
  <c r="G15" i="11"/>
  <c r="F15" i="11"/>
  <c r="E15" i="11"/>
  <c r="D15" i="11"/>
  <c r="C15" i="11"/>
  <c r="B15" i="11"/>
  <c r="A15" i="11"/>
  <c r="G14" i="11"/>
  <c r="F14" i="11"/>
  <c r="E14" i="11"/>
  <c r="D14" i="11"/>
  <c r="C14" i="11"/>
  <c r="B14" i="11"/>
  <c r="A14" i="11"/>
  <c r="G13" i="11"/>
  <c r="F13" i="11"/>
  <c r="E13" i="11"/>
  <c r="D13" i="11"/>
  <c r="C13" i="11"/>
  <c r="B13" i="11"/>
  <c r="A13" i="11"/>
  <c r="G12" i="11"/>
  <c r="F12" i="11"/>
  <c r="E12" i="11"/>
  <c r="D12" i="11"/>
  <c r="C12" i="11"/>
  <c r="B12" i="11"/>
  <c r="A12" i="11"/>
  <c r="G11" i="11"/>
  <c r="F11" i="11"/>
  <c r="E11" i="11"/>
  <c r="D11" i="11"/>
  <c r="C11" i="11"/>
  <c r="B11" i="11"/>
  <c r="A11" i="11"/>
  <c r="G10" i="11"/>
  <c r="F10" i="11"/>
  <c r="E10" i="11"/>
  <c r="D10" i="11"/>
  <c r="C10" i="11"/>
  <c r="B10" i="11"/>
  <c r="A10" i="11"/>
  <c r="G9" i="11"/>
  <c r="F9" i="11"/>
  <c r="E9" i="11"/>
  <c r="D9" i="11"/>
  <c r="C9" i="11"/>
  <c r="B9" i="11"/>
  <c r="A9" i="11"/>
  <c r="G8" i="11"/>
  <c r="F8" i="11"/>
  <c r="E8" i="11"/>
  <c r="D8" i="11"/>
  <c r="C8" i="11"/>
  <c r="B8" i="11"/>
  <c r="A8" i="11"/>
  <c r="G7" i="11"/>
  <c r="F7" i="11"/>
  <c r="E7" i="11"/>
  <c r="D7" i="11"/>
  <c r="C7" i="11"/>
  <c r="B7" i="11"/>
  <c r="A7" i="11"/>
  <c r="G6" i="11"/>
  <c r="F6" i="11"/>
  <c r="E6" i="11"/>
  <c r="D6" i="11"/>
  <c r="C6" i="11"/>
  <c r="B6" i="11"/>
  <c r="A6" i="11"/>
  <c r="G5" i="11"/>
  <c r="F5" i="11"/>
  <c r="E5" i="11"/>
  <c r="D5" i="11"/>
  <c r="C5" i="11"/>
  <c r="B5" i="11"/>
  <c r="A5" i="11"/>
  <c r="G4" i="11"/>
  <c r="F4" i="11"/>
  <c r="E4" i="11"/>
  <c r="D4" i="11"/>
  <c r="C4" i="11"/>
  <c r="B4" i="11"/>
  <c r="A4" i="11"/>
  <c r="G3" i="11"/>
  <c r="F3" i="11"/>
  <c r="E3" i="11"/>
  <c r="D3" i="11"/>
  <c r="C3" i="11"/>
  <c r="B3" i="11"/>
  <c r="A3" i="11"/>
  <c r="G2" i="11"/>
  <c r="F2" i="11"/>
  <c r="E2" i="11"/>
  <c r="D2" i="11"/>
  <c r="C2" i="11"/>
  <c r="B2" i="11"/>
  <c r="A2" i="11"/>
  <c r="I1" i="11"/>
  <c r="F1" i="11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<sst xmlns="http://schemas.openxmlformats.org/spreadsheetml/2006/main" count="1068" uniqueCount="346">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</sst>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2:G15">
  <tableColumns count="7">
    <tableColumn id="1" xr3:uid="{00000000-0010-0000-0A00-000001000000}" name="No"/>
    <tableColumn id="2" xr3:uid="{00000000-0010-0000-0A00-000002000000}" name="Last Name"/>
    <tableColumn id="3" xr3:uid="{00000000-0010-0000-0A00-000003000000}" name="First Name"/>
    <tableColumn id="4" xr3:uid="{00000000-0010-0000-0A00-000004000000}" name="Category"/>
    <tableColumn id="5" xr3:uid="{00000000-0010-0000-0A00-000005000000}" name="Bike"/>
    <tableColumn id="6" xr3:uid="{00000000-0010-0000-0A00-000006000000}" name="Club"/>
    <tableColumn id="7" xr3:uid="{00000000-0010-0000-0A00-000007000000}" name="Time (mm:ss)"/>
  </tableColumns>
  <tableStyleInfo name="Week 7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outlinePr summaryBelow="0" summaryRight="0"/>
  </sheetPr>
  <dimension ref="A1:X1000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45469</v>
      </c>
      <c r="G1" s="5" t="s">
        <v>11</v>
      </c>
      <c r="H1" s="6"/>
      <c r="I1" s="6">
        <f>VLOOKUP(G1,Week_Event,2,FALSE())</f>
        <v>14845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B,I,H,J,C,K,'DNS' where G=""&amp;I1&amp;"" AND (A  MATCHES 'dns') order by A label 'DNS' ''"",0))&gt;1,QUERY(RegisteredRiders!A:K,""select B,I,H,J,C,K,'DNS' where G=""&amp;I1&amp;"" AND (A  MATCHES 'dns') order by A label 'DNS' ''"",0),{"""","""","""","""","""","""","""&amp;"""})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IFERROR(__xludf.DUMMYFUNCTION("""COMPUTED_VALUE"""),11)</f>
        <v>11</v>
      </c>
      <c r="B3" s="6" t="str">
        <f ca="1">IFERROR(__xludf.DUMMYFUNCTION("""COMPUTED_VALUE"""),"Harrison")</f>
        <v>Harrison</v>
      </c>
      <c r="C3" s="6" t="str">
        <f ca="1">IFERROR(__xludf.DUMMYFUNCTION("""COMPUTED_VALUE"""),"Sebastian")</f>
        <v>Sebastian</v>
      </c>
      <c r="D3" s="6" t="str">
        <f ca="1">IFERROR(__xludf.DUMMYFUNCTION("""COMPUTED_VALUE"""),"Open")</f>
        <v>Open</v>
      </c>
      <c r="E3" s="6" t="str">
        <f ca="1">IFERROR(__xludf.DUMMYFUNCTION("""COMPUTED_VALUE"""),"TT")</f>
        <v>TT</v>
      </c>
      <c r="F3" s="6" t="str">
        <f ca="1">IFERROR(__xludf.DUMMYFUNCTION("""COMPUTED_VALUE"""),"Islington Cycling Club")</f>
        <v>Islington Cycling Club</v>
      </c>
      <c r="G3" s="7">
        <f ca="1">IFERROR(__xludf.DUMMYFUNCTION("""COMPUTED_VALUE"""),0.0154629629614646)</f>
        <v>1.5462962961464599E-2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IFERROR(__xludf.DUMMYFUNCTION("""COMPUTED_VALUE"""),12)</f>
        <v>12</v>
      </c>
      <c r="B4" s="6" t="str">
        <f ca="1">IFERROR(__xludf.DUMMYFUNCTION("""COMPUTED_VALUE"""),"Canney")</f>
        <v>Canney</v>
      </c>
      <c r="C4" s="6" t="str">
        <f ca="1">IFERROR(__xludf.DUMMYFUNCTION("""COMPUTED_VALUE"""),"Steve")</f>
        <v>Steve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IFERROR(__xludf.DUMMYFUNCTION("""COMPUTED_VALUE"""),"Edinburgh Road Club")</f>
        <v>Edinburgh Road Club</v>
      </c>
      <c r="G4" s="7">
        <f ca="1">IFERROR(__xludf.DUMMYFUNCTION("""COMPUTED_VALUE"""),0.0155324074075906)</f>
        <v>1.55324074075906E-2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IFERROR(__xludf.DUMMYFUNCTION("""COMPUTED_VALUE"""),15)</f>
        <v>15</v>
      </c>
      <c r="B5" s="6" t="str">
        <f ca="1">IFERROR(__xludf.DUMMYFUNCTION("""COMPUTED_VALUE"""),"Taylor")</f>
        <v>Taylor</v>
      </c>
      <c r="C5" s="6" t="str">
        <f ca="1">IFERROR(__xludf.DUMMYFUNCTION("""COMPUTED_VALUE"""),"Ross")</f>
        <v>Ross</v>
      </c>
      <c r="D5" s="6" t="str">
        <f ca="1">IFERROR(__xludf.DUMMYFUNCTION("""COMPUTED_VALUE"""),"Open")</f>
        <v>Open</v>
      </c>
      <c r="E5" s="6" t="str">
        <f ca="1">IFERROR(__xludf.DUMMYFUNCTION("""COMPUTED_VALUE"""),"TT")</f>
        <v>TT</v>
      </c>
      <c r="F5" s="6" t="str">
        <f ca="1">IFERROR(__xludf.DUMMYFUNCTION("""COMPUTED_VALUE"""),"Edinburgh Road Club")</f>
        <v>Edinburgh Road Club</v>
      </c>
      <c r="G5" s="7">
        <f ca="1">IFERROR(__xludf.DUMMYFUNCTION("""COMPUTED_VALUE"""),0.0157870370385353)</f>
        <v>1.57870370385353E-2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IFERROR(__xludf.DUMMYFUNCTION("""COMPUTED_VALUE"""),10)</f>
        <v>10</v>
      </c>
      <c r="B6" s="6" t="str">
        <f ca="1">IFERROR(__xludf.DUMMYFUNCTION("""COMPUTED_VALUE"""),"Wilson")</f>
        <v>Wilson</v>
      </c>
      <c r="C6" s="6" t="str">
        <f ca="1">IFERROR(__xludf.DUMMYFUNCTION("""COMPUTED_VALUE"""),"Iain")</f>
        <v>Iain</v>
      </c>
      <c r="D6" s="6" t="str">
        <f ca="1">IFERROR(__xludf.DUMMYFUNCTION("""COMPUTED_VALUE"""),"Open")</f>
        <v>Open</v>
      </c>
      <c r="E6" s="6" t="str">
        <f ca="1">IFERROR(__xludf.DUMMYFUNCTION("""COMPUTED_VALUE"""),"TT")</f>
        <v>TT</v>
      </c>
      <c r="F6" s="6" t="str">
        <f ca="1">IFERROR(__xludf.DUMMYFUNCTION("""COMPUTED_VALUE"""),"Musselburgh RCC")</f>
        <v>Musselburgh RCC</v>
      </c>
      <c r="G6" s="7">
        <f ca="1">IFERROR(__xludf.DUMMYFUNCTION("""COMPUTED_VALUE"""),0.0162037037043774)</f>
        <v>1.62037037043774E-2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IFERROR(__xludf.DUMMYFUNCTION("""COMPUTED_VALUE"""),8)</f>
        <v>8</v>
      </c>
      <c r="B7" s="6" t="str">
        <f ca="1">IFERROR(__xludf.DUMMYFUNCTION("""COMPUTED_VALUE"""),"Johnston")</f>
        <v>Johnston</v>
      </c>
      <c r="C7" s="6" t="str">
        <f ca="1">IFERROR(__xludf.DUMMYFUNCTION("""COMPUTED_VALUE"""),"Lauren")</f>
        <v>Lauren</v>
      </c>
      <c r="D7" s="6" t="str">
        <f ca="1">IFERROR(__xludf.DUMMYFUNCTION("""COMPUTED_VALUE"""),"Female")</f>
        <v>Female</v>
      </c>
      <c r="E7" s="6" t="str">
        <f ca="1">IFERROR(__xludf.DUMMYFUNCTION("""COMPUTED_VALUE"""),"RB")</f>
        <v>RB</v>
      </c>
      <c r="F7" s="6" t="str">
        <f ca="1">IFERROR(__xludf.DUMMYFUNCTION("""COMPUTED_VALUE"""),"Hervelo Cycling Club")</f>
        <v>Hervelo Cycling Club</v>
      </c>
      <c r="G7" s="7">
        <f ca="1">IFERROR(__xludf.DUMMYFUNCTION("""COMPUTED_VALUE"""),0.0165162037046684)</f>
        <v>1.65162037046684E-2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IFERROR(__xludf.DUMMYFUNCTION("""COMPUTED_VALUE"""),13)</f>
        <v>13</v>
      </c>
      <c r="B8" s="6" t="str">
        <f ca="1">IFERROR(__xludf.DUMMYFUNCTION("""COMPUTED_VALUE"""),"Burnett")</f>
        <v>Burnett</v>
      </c>
      <c r="C8" s="6" t="str">
        <f ca="1">IFERROR(__xludf.DUMMYFUNCTION("""COMPUTED_VALUE"""),"James")</f>
        <v>James</v>
      </c>
      <c r="D8" s="6" t="str">
        <f ca="1">IFERROR(__xludf.DUMMYFUNCTION("""COMPUTED_VALUE"""),"Open")</f>
        <v>Open</v>
      </c>
      <c r="E8" s="6" t="str">
        <f ca="1">IFERROR(__xludf.DUMMYFUNCTION("""COMPUTED_VALUE"""),"RB")</f>
        <v>RB</v>
      </c>
      <c r="F8" s="6" t="str">
        <f ca="1">IFERROR(__xludf.DUMMYFUNCTION("""COMPUTED_VALUE"""),"Edinburgh Road Club")</f>
        <v>Edinburgh Road Club</v>
      </c>
      <c r="G8" s="7">
        <f ca="1">IFERROR(__xludf.DUMMYFUNCTION("""COMPUTED_VALUE"""),0.0165277777778101)</f>
        <v>1.6527777777810101E-2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IFERROR(__xludf.DUMMYFUNCTION("""COMPUTED_VALUE"""),6)</f>
        <v>6</v>
      </c>
      <c r="B9" s="6" t="str">
        <f ca="1">IFERROR(__xludf.DUMMYFUNCTION("""COMPUTED_VALUE"""),"Brenes")</f>
        <v>Brenes</v>
      </c>
      <c r="C9" s="6" t="str">
        <f ca="1">IFERROR(__xludf.DUMMYFUNCTION("""COMPUTED_VALUE"""),"Alejandro")</f>
        <v>Alejandro</v>
      </c>
      <c r="D9" s="6" t="str">
        <f ca="1">IFERROR(__xludf.DUMMYFUNCTION("""COMPUTED_VALUE"""),"Open")</f>
        <v>Open</v>
      </c>
      <c r="E9" s="6" t="str">
        <f ca="1">IFERROR(__xludf.DUMMYFUNCTION("""COMPUTED_VALUE"""),"TT")</f>
        <v>TT</v>
      </c>
      <c r="F9" s="6" t="str">
        <f ca="1">IFERROR(__xludf.DUMMYFUNCTION("""COMPUTED_VALUE"""),"Dundee Thistle")</f>
        <v>Dundee Thistle</v>
      </c>
      <c r="G9" s="7">
        <f ca="1">IFERROR(__xludf.DUMMYFUNCTION("""COMPUTED_VALUE"""),0.0168634259243845)</f>
        <v>1.6863425924384501E-2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IFERROR(__xludf.DUMMYFUNCTION("""COMPUTED_VALUE"""),7)</f>
        <v>7</v>
      </c>
      <c r="B10" s="6" t="str">
        <f ca="1">IFERROR(__xludf.DUMMYFUNCTION("""COMPUTED_VALUE"""),"Howie")</f>
        <v>Howie</v>
      </c>
      <c r="C10" s="6" t="str">
        <f ca="1">IFERROR(__xludf.DUMMYFUNCTION("""COMPUTED_VALUE"""),"Chris")</f>
        <v>Chris</v>
      </c>
      <c r="D10" s="6" t="str">
        <f ca="1">IFERROR(__xludf.DUMMYFUNCTION("""COMPUTED_VALUE"""),"Open")</f>
        <v>Open</v>
      </c>
      <c r="E10" s="6" t="str">
        <f ca="1">IFERROR(__xludf.DUMMYFUNCTION("""COMPUTED_VALUE"""),"RB")</f>
        <v>RB</v>
      </c>
      <c r="F10" s="6" t="str">
        <f ca="1">IFERROR(__xludf.DUMMYFUNCTION("""COMPUTED_VALUE"""),"Edinburgh Road Club")</f>
        <v>Edinburgh Road Club</v>
      </c>
      <c r="G10" s="7">
        <f ca="1">IFERROR(__xludf.DUMMYFUNCTION("""COMPUTED_VALUE"""),0.0173032407401478)</f>
        <v>1.7303240740147802E-2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IFERROR(__xludf.DUMMYFUNCTION("""COMPUTED_VALUE"""),5)</f>
        <v>5</v>
      </c>
      <c r="B11" s="6" t="str">
        <f ca="1">IFERROR(__xludf.DUMMYFUNCTION("""COMPUTED_VALUE"""),"Miller")</f>
        <v>Miller</v>
      </c>
      <c r="C11" s="6" t="str">
        <f ca="1">IFERROR(__xludf.DUMMYFUNCTION("""COMPUTED_VALUE"""),"Chris")</f>
        <v>Chris</v>
      </c>
      <c r="D11" s="6" t="str">
        <f ca="1">IFERROR(__xludf.DUMMYFUNCTION("""COMPUTED_VALUE"""),"Open")</f>
        <v>Open</v>
      </c>
      <c r="E11" s="6" t="str">
        <f ca="1">IFERROR(__xludf.DUMMYFUNCTION("""COMPUTED_VALUE"""),"RB")</f>
        <v>RB</v>
      </c>
      <c r="F11" s="6" t="str">
        <f ca="1">IFERROR(__xludf.DUMMYFUNCTION("""COMPUTED_VALUE"""),"#I have no club")</f>
        <v>#I have no club</v>
      </c>
      <c r="G11" s="7">
        <f ca="1">IFERROR(__xludf.DUMMYFUNCTION("""COMPUTED_VALUE"""),0.0178819444445252)</f>
        <v>1.7881944444525202E-2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>
        <f ca="1">IFERROR(__xludf.DUMMYFUNCTION("""COMPUTED_VALUE"""),14)</f>
        <v>14</v>
      </c>
      <c r="B12" s="6" t="str">
        <f ca="1">IFERROR(__xludf.DUMMYFUNCTION("""COMPUTED_VALUE"""),"Storkey")</f>
        <v>Storkey</v>
      </c>
      <c r="C12" s="6" t="str">
        <f ca="1">IFERROR(__xludf.DUMMYFUNCTION("""COMPUTED_VALUE"""),"Torin")</f>
        <v>Torin</v>
      </c>
      <c r="D12" s="6" t="str">
        <f ca="1">IFERROR(__xludf.DUMMYFUNCTION("""COMPUTED_VALUE"""),"Open")</f>
        <v>Open</v>
      </c>
      <c r="E12" s="6" t="str">
        <f ca="1">IFERROR(__xludf.DUMMYFUNCTION("""COMPUTED_VALUE"""),"RB")</f>
        <v>RB</v>
      </c>
      <c r="F12" s="6" t="str">
        <f ca="1">IFERROR(__xludf.DUMMYFUNCTION("""COMPUTED_VALUE"""),"Glasgow University Cycling Club")</f>
        <v>Glasgow University Cycling Club</v>
      </c>
      <c r="G12" s="7">
        <f ca="1">IFERROR(__xludf.DUMMYFUNCTION("""COMPUTED_VALUE"""),0.018206018517958)</f>
        <v>1.8206018517958E-2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IFERROR(__xludf.DUMMYFUNCTION("""COMPUTED_VALUE"""),2)</f>
        <v>2</v>
      </c>
      <c r="B13" s="6" t="str">
        <f ca="1">IFERROR(__xludf.DUMMYFUNCTION("""COMPUTED_VALUE"""),"Tomlin")</f>
        <v>Tomlin</v>
      </c>
      <c r="C13" s="6" t="str">
        <f ca="1">IFERROR(__xludf.DUMMYFUNCTION("""COMPUTED_VALUE"""),"Nina")</f>
        <v>Nina</v>
      </c>
      <c r="D13" s="6" t="str">
        <f ca="1">IFERROR(__xludf.DUMMYFUNCTION("""COMPUTED_VALUE"""),"Female")</f>
        <v>Female</v>
      </c>
      <c r="E13" s="6" t="str">
        <f ca="1">IFERROR(__xludf.DUMMYFUNCTION("""COMPUTED_VALUE"""),"TT")</f>
        <v>TT</v>
      </c>
      <c r="F13" s="6" t="str">
        <f ca="1">IFERROR(__xludf.DUMMYFUNCTION("""COMPUTED_VALUE"""),"West Lothian Clarion")</f>
        <v>West Lothian Clarion</v>
      </c>
      <c r="G13" s="7">
        <f ca="1">IFERROR(__xludf.DUMMYFUNCTION("""COMPUTED_VALUE"""),0.018865740741603)</f>
        <v>1.8865740741603E-2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>
        <f ca="1">IFERROR(__xludf.DUMMYFUNCTION("""COMPUTED_VALUE"""),3)</f>
        <v>3</v>
      </c>
      <c r="B14" s="6" t="str">
        <f ca="1">IFERROR(__xludf.DUMMYFUNCTION("""COMPUTED_VALUE"""),"Rigg")</f>
        <v>Rigg</v>
      </c>
      <c r="C14" s="6" t="str">
        <f ca="1">IFERROR(__xludf.DUMMYFUNCTION("""COMPUTED_VALUE"""),"Fiona")</f>
        <v>Fiona</v>
      </c>
      <c r="D14" s="6" t="str">
        <f ca="1">IFERROR(__xludf.DUMMYFUNCTION("""COMPUTED_VALUE"""),"Female")</f>
        <v>Female</v>
      </c>
      <c r="E14" s="6" t="str">
        <f ca="1">IFERROR(__xludf.DUMMYFUNCTION("""COMPUTED_VALUE"""),"RB")</f>
        <v>RB</v>
      </c>
      <c r="F14" s="6" t="str">
        <f ca="1">IFERROR(__xludf.DUMMYFUNCTION("""COMPUTED_VALUE"""),"#I have no club")</f>
        <v>#I have no club</v>
      </c>
      <c r="G14" s="7">
        <f ca="1">IFERROR(__xludf.DUMMYFUNCTION("""COMPUTED_VALUE"""),0.0195949074077361)</f>
        <v>1.95949074077361E-2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>
        <f ca="1">IFERROR(__xludf.DUMMYFUNCTION("""COMPUTED_VALUE"""),4)</f>
        <v>4</v>
      </c>
      <c r="B15" s="6" t="str">
        <f ca="1">IFERROR(__xludf.DUMMYFUNCTION("""COMPUTED_VALUE"""),"Young")</f>
        <v>Young</v>
      </c>
      <c r="C15" s="6" t="str">
        <f ca="1">IFERROR(__xludf.DUMMYFUNCTION("""COMPUTED_VALUE"""),"Emma")</f>
        <v>Emma</v>
      </c>
      <c r="D15" s="6" t="str">
        <f ca="1">IFERROR(__xludf.DUMMYFUNCTION("""COMPUTED_VALUE"""),"Open")</f>
        <v>Open</v>
      </c>
      <c r="E15" s="6" t="str">
        <f ca="1">IFERROR(__xludf.DUMMYFUNCTION("""COMPUTED_VALUE"""),"RB")</f>
        <v>RB</v>
      </c>
      <c r="F15" s="6" t="str">
        <f ca="1">IFERROR(__xludf.DUMMYFUNCTION("""COMPUTED_VALUE"""),"Hervelo Cycling Club")</f>
        <v>Hervelo Cycling Club</v>
      </c>
      <c r="G15" s="7">
        <f ca="1">IFERROR(__xludf.DUMMYFUNCTION("""COMPUTED_VALUE"""),0.0205555555548926)</f>
        <v>2.05555555548926E-2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>
        <f ca="1">IFERROR(__xludf.DUMMYFUNCTION("""COMPUTED_VALUE"""),1)</f>
        <v>1</v>
      </c>
      <c r="B16" s="6" t="str">
        <f ca="1">IFERROR(__xludf.DUMMYFUNCTION("""COMPUTED_VALUE"""),"Masterton")</f>
        <v>Masterton</v>
      </c>
      <c r="C16" s="6" t="str">
        <f ca="1">IFERROR(__xludf.DUMMYFUNCTION("""COMPUTED_VALUE"""),"Lorraine")</f>
        <v>Lorraine</v>
      </c>
      <c r="D16" s="6" t="str">
        <f ca="1">IFERROR(__xludf.DUMMYFUNCTION("""COMPUTED_VALUE"""),"Female")</f>
        <v>Female</v>
      </c>
      <c r="E16" s="6" t="str">
        <f ca="1">IFERROR(__xludf.DUMMYFUNCTION("""COMPUTED_VALUE"""),"TT")</f>
        <v>TT</v>
      </c>
      <c r="F16" s="6" t="str">
        <f ca="1">IFERROR(__xludf.DUMMYFUNCTION("""COMPUTED_VALUE"""),"Edinburgh Road Club")</f>
        <v>Edinburgh Road Club</v>
      </c>
      <c r="G16" s="7" t="str">
        <f ca="1">IFERROR(__xludf.DUMMYFUNCTION("""COMPUTED_VALUE"""),"DNS")</f>
        <v>DNS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>
        <f ca="1">IFERROR(__xludf.DUMMYFUNCTION("""COMPUTED_VALUE"""),9)</f>
        <v>9</v>
      </c>
      <c r="B17" s="6" t="str">
        <f ca="1">IFERROR(__xludf.DUMMYFUNCTION("""COMPUTED_VALUE"""),"Linden")</f>
        <v>Linden</v>
      </c>
      <c r="C17" s="6" t="str">
        <f ca="1">IFERROR(__xludf.DUMMYFUNCTION("""COMPUTED_VALUE"""),"Jared")</f>
        <v>Jared</v>
      </c>
      <c r="D17" s="6" t="str">
        <f ca="1">IFERROR(__xludf.DUMMYFUNCTION("""COMPUTED_VALUE"""),"Open")</f>
        <v>Open</v>
      </c>
      <c r="E17" s="6" t="str">
        <f ca="1">IFERROR(__xludf.DUMMYFUNCTION("""COMPUTED_VALUE"""),"RB")</f>
        <v>RB</v>
      </c>
      <c r="F17" s="6" t="str">
        <f ca="1">IFERROR(__xludf.DUMMYFUNCTION("""COMPUTED_VALUE"""),"Royal Dean Forest Cycle Club")</f>
        <v>Royal Dean Forest Cycle Club</v>
      </c>
      <c r="G17" s="7" t="str">
        <f ca="1">IFERROR(__xludf.DUMMYFUNCTION("""COMPUTED_VALUE"""),"DNS")</f>
        <v>DNS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>
        <f ca="1">IFERROR(__xludf.DUMMYFUNCTION("""COMPUTED_VALUE"""),16)</f>
        <v>16</v>
      </c>
      <c r="B18" s="6" t="str">
        <f ca="1">IFERROR(__xludf.DUMMYFUNCTION("""COMPUTED_VALUE"""),"Waller")</f>
        <v>Waller</v>
      </c>
      <c r="C18" s="6" t="str">
        <f ca="1">IFERROR(__xludf.DUMMYFUNCTION("""COMPUTED_VALUE"""),"Sandy")</f>
        <v>Sandy</v>
      </c>
      <c r="D18" s="6" t="str">
        <f ca="1">IFERROR(__xludf.DUMMYFUNCTION("""COMPUTED_VALUE"""),"Open")</f>
        <v>Open</v>
      </c>
      <c r="E18" s="6" t="str">
        <f ca="1">IFERROR(__xludf.DUMMYFUNCTION("""COMPUTED_VALUE"""),"TT")</f>
        <v>TT</v>
      </c>
      <c r="F18" s="6" t="str">
        <f ca="1">IFERROR(__xludf.DUMMYFUNCTION("""COMPUTED_VALUE"""),"Edinburgh Road Club")</f>
        <v>Edinburgh Road Club</v>
      </c>
      <c r="G18" s="7" t="str">
        <f ca="1">IFERROR(__xludf.DUMMYFUNCTION("""COMPUTED_VALUE"""),"DNS")</f>
        <v>DNS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5">
      <c r="A997" s="6"/>
      <c r="B997" s="6"/>
      <c r="C997" s="6"/>
      <c r="D997" s="6"/>
      <c r="E997" s="6"/>
      <c r="F997" s="6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5">
      <c r="A998" s="6"/>
      <c r="B998" s="6"/>
      <c r="C998" s="6"/>
      <c r="D998" s="6"/>
      <c r="E998" s="6"/>
      <c r="F998" s="6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5">
      <c r="A999" s="6"/>
      <c r="B999" s="6"/>
      <c r="C999" s="6"/>
      <c r="D999" s="6"/>
      <c r="E999" s="6"/>
      <c r="F999" s="6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5">
      <c r="A1000" s="6"/>
      <c r="B1000" s="6"/>
      <c r="C1000" s="6"/>
      <c r="D1000" s="6"/>
      <c r="E1000" s="6"/>
      <c r="F1000" s="6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mergeCells count="1">
    <mergeCell ref="A1:B1"/>
  </mergeCells>
  <dataValidations count="1">
    <dataValidation type="list" allowBlank="1" showErrorMessage="1" sqref="G1" xr:uid="{00000000-0002-0000-0A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7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2024-09-08T20:50:51Z</dcterms:modified>
</cp:coreProperties>
</file>